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llum\Downloads\"/>
    </mc:Choice>
  </mc:AlternateContent>
  <xr:revisionPtr revIDLastSave="0" documentId="13_ncr:1_{828E0753-9ACE-4FBA-8BE5-A12DC4C3DA4A}" xr6:coauthVersionLast="45" xr6:coauthVersionMax="45" xr10:uidLastSave="{00000000-0000-0000-0000-000000000000}"/>
  <bookViews>
    <workbookView xWindow="-108" yWindow="-108" windowWidth="23256" windowHeight="12576" xr2:uid="{CA3DEF59-1E32-8C41-8B33-E08A6681C59F}"/>
  </bookViews>
  <sheets>
    <sheet name="Elite Men" sheetId="1" r:id="rId1"/>
    <sheet name="Advanced Men" sheetId="5" r:id="rId2"/>
    <sheet name="Intermediate Men" sheetId="6" r:id="rId3"/>
    <sheet name="Novice Men" sheetId="7" r:id="rId4"/>
    <sheet name="Elite Women" sheetId="4" r:id="rId5"/>
    <sheet name="Advanced Women" sheetId="3" r:id="rId6"/>
    <sheet name="Intermediate Women" sheetId="8" r:id="rId7"/>
    <sheet name="Novice Women" sheetId="9" r:id="rId8"/>
    <sheet name="League Calculation" sheetId="2" r:id="rId9"/>
  </sheets>
  <definedNames>
    <definedName name="_xlnm._FilterDatabase" localSheetId="1" hidden="1">'Advanced Men'!$A:$A</definedName>
    <definedName name="_xlnm._FilterDatabase" localSheetId="5" hidden="1">'Advanced Women'!$A:$A</definedName>
    <definedName name="_xlnm._FilterDatabase" localSheetId="0" hidden="1">'Elite Men'!$A:$A</definedName>
    <definedName name="_xlnm._FilterDatabase" localSheetId="4" hidden="1">'Elite Women'!$A:$A</definedName>
    <definedName name="_xlnm._FilterDatabase" localSheetId="2" hidden="1">'Intermediate Men'!$A:$A</definedName>
    <definedName name="_xlnm._FilterDatabase" localSheetId="6" hidden="1">'Intermediate Women'!$A:$A</definedName>
    <definedName name="_xlnm._FilterDatabase" localSheetId="3" hidden="1">'Novice Men'!$A:$A</definedName>
    <definedName name="_xlnm._FilterDatabase" localSheetId="7" hidden="1">'Novice Women'!$A:$A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2" i="1" l="1"/>
  <c r="AM2" i="1"/>
  <c r="AJ2" i="1"/>
  <c r="AE2" i="1"/>
  <c r="Y2" i="1"/>
  <c r="V2" i="1"/>
  <c r="Z2" i="1" s="1"/>
  <c r="C2" i="2" s="1"/>
  <c r="Q2" i="1"/>
  <c r="L2" i="1"/>
  <c r="F2" i="2" s="1"/>
  <c r="AJ8" i="5"/>
  <c r="AJ5" i="5"/>
  <c r="AJ4" i="5"/>
  <c r="AJ3" i="5"/>
  <c r="AJ2" i="5"/>
  <c r="AJ6" i="5"/>
  <c r="AI8" i="5"/>
  <c r="AI5" i="5"/>
  <c r="AI4" i="5"/>
  <c r="AI3" i="5"/>
  <c r="AI2" i="5"/>
  <c r="AI6" i="5"/>
  <c r="AF6" i="5"/>
  <c r="AF8" i="5"/>
  <c r="AF5" i="5"/>
  <c r="AF4" i="5"/>
  <c r="AF3" i="5"/>
  <c r="AF2" i="5"/>
  <c r="AA8" i="5"/>
  <c r="AA5" i="5"/>
  <c r="AA4" i="5"/>
  <c r="AA3" i="5"/>
  <c r="AA2" i="5"/>
  <c r="AA6" i="5"/>
  <c r="V8" i="5"/>
  <c r="V5" i="5"/>
  <c r="V4" i="5"/>
  <c r="V3" i="5"/>
  <c r="V2" i="5"/>
  <c r="V6" i="5"/>
  <c r="Q8" i="5"/>
  <c r="Q5" i="5"/>
  <c r="Q4" i="5"/>
  <c r="Q3" i="5"/>
  <c r="Q2" i="5"/>
  <c r="Q6" i="5"/>
  <c r="L8" i="5"/>
  <c r="L5" i="5"/>
  <c r="L4" i="5"/>
  <c r="L3" i="5"/>
  <c r="L2" i="5"/>
  <c r="L6" i="5"/>
  <c r="G8" i="5"/>
  <c r="G5" i="5"/>
  <c r="G4" i="5"/>
  <c r="G3" i="5"/>
  <c r="G2" i="5"/>
  <c r="G6" i="5"/>
  <c r="Z3" i="6"/>
  <c r="Z2" i="6"/>
  <c r="Y3" i="6"/>
  <c r="Y2" i="6"/>
  <c r="V3" i="6"/>
  <c r="V2" i="6"/>
  <c r="Q3" i="6"/>
  <c r="Q2" i="6"/>
  <c r="L3" i="6"/>
  <c r="L2" i="6"/>
  <c r="G3" i="6"/>
  <c r="G2" i="6"/>
  <c r="P10" i="7"/>
  <c r="P8" i="7"/>
  <c r="P3" i="7"/>
  <c r="P14" i="7"/>
  <c r="P12" i="7"/>
  <c r="P2" i="7"/>
  <c r="P4" i="7"/>
  <c r="P11" i="7"/>
  <c r="P13" i="7"/>
  <c r="P6" i="7"/>
  <c r="P7" i="7"/>
  <c r="P5" i="7"/>
  <c r="O10" i="7"/>
  <c r="Q10" i="7" s="1"/>
  <c r="O8" i="7"/>
  <c r="O3" i="7"/>
  <c r="O14" i="7"/>
  <c r="O12" i="7"/>
  <c r="O2" i="7"/>
  <c r="Q2" i="7" s="1"/>
  <c r="O4" i="7"/>
  <c r="O11" i="7"/>
  <c r="O13" i="7"/>
  <c r="O6" i="7"/>
  <c r="O7" i="7"/>
  <c r="O5" i="7"/>
  <c r="L10" i="7"/>
  <c r="L8" i="7"/>
  <c r="L3" i="7"/>
  <c r="L14" i="7"/>
  <c r="L12" i="7"/>
  <c r="L2" i="7"/>
  <c r="L4" i="7"/>
  <c r="L11" i="7"/>
  <c r="L13" i="7"/>
  <c r="L6" i="7"/>
  <c r="L7" i="7"/>
  <c r="L5" i="7"/>
  <c r="G10" i="7"/>
  <c r="G8" i="7"/>
  <c r="G3" i="7"/>
  <c r="G14" i="7"/>
  <c r="G12" i="7"/>
  <c r="G2" i="7"/>
  <c r="G4" i="7"/>
  <c r="G11" i="7"/>
  <c r="G13" i="7"/>
  <c r="G6" i="7"/>
  <c r="G7" i="7"/>
  <c r="G5" i="7"/>
  <c r="AD4" i="4"/>
  <c r="AD2" i="4"/>
  <c r="AC4" i="4"/>
  <c r="AE4" i="4" s="1"/>
  <c r="AC2" i="4"/>
  <c r="Y4" i="4"/>
  <c r="Y2" i="4"/>
  <c r="V4" i="4"/>
  <c r="Z4" i="4" s="1"/>
  <c r="V2" i="4"/>
  <c r="Q4" i="4"/>
  <c r="Q2" i="4"/>
  <c r="L4" i="4"/>
  <c r="L2" i="4"/>
  <c r="G4" i="4"/>
  <c r="G2" i="4"/>
  <c r="Z2" i="3"/>
  <c r="Z14" i="3"/>
  <c r="Z4" i="3"/>
  <c r="Z6" i="3"/>
  <c r="Z17" i="3"/>
  <c r="Z12" i="3"/>
  <c r="Z3" i="3"/>
  <c r="Z15" i="3"/>
  <c r="Z5" i="3"/>
  <c r="Z18" i="3"/>
  <c r="Z9" i="3"/>
  <c r="Z11" i="3"/>
  <c r="Z7" i="3"/>
  <c r="Z10" i="3"/>
  <c r="Z19" i="3"/>
  <c r="Z16" i="3"/>
  <c r="Z8" i="3"/>
  <c r="Z20" i="3"/>
  <c r="Y2" i="3"/>
  <c r="Y14" i="3"/>
  <c r="Y4" i="3"/>
  <c r="Y6" i="3"/>
  <c r="Y17" i="3"/>
  <c r="Y12" i="3"/>
  <c r="Y3" i="3"/>
  <c r="Y15" i="3"/>
  <c r="Y5" i="3"/>
  <c r="Y18" i="3"/>
  <c r="Y9" i="3"/>
  <c r="Y11" i="3"/>
  <c r="Y7" i="3"/>
  <c r="Y10" i="3"/>
  <c r="Y19" i="3"/>
  <c r="Y16" i="3"/>
  <c r="Y8" i="3"/>
  <c r="Y20" i="3"/>
  <c r="V2" i="3"/>
  <c r="V14" i="3"/>
  <c r="V4" i="3"/>
  <c r="V6" i="3"/>
  <c r="V17" i="3"/>
  <c r="V12" i="3"/>
  <c r="V3" i="3"/>
  <c r="V15" i="3"/>
  <c r="V5" i="3"/>
  <c r="V18" i="3"/>
  <c r="V9" i="3"/>
  <c r="V11" i="3"/>
  <c r="V7" i="3"/>
  <c r="V10" i="3"/>
  <c r="V19" i="3"/>
  <c r="V16" i="3"/>
  <c r="V8" i="3"/>
  <c r="V20" i="3"/>
  <c r="Q2" i="3"/>
  <c r="Q14" i="3"/>
  <c r="Q4" i="3"/>
  <c r="Q6" i="3"/>
  <c r="Q17" i="3"/>
  <c r="Q12" i="3"/>
  <c r="Q3" i="3"/>
  <c r="Q15" i="3"/>
  <c r="Q5" i="3"/>
  <c r="Q18" i="3"/>
  <c r="Q9" i="3"/>
  <c r="Q11" i="3"/>
  <c r="Q7" i="3"/>
  <c r="Q10" i="3"/>
  <c r="Q19" i="3"/>
  <c r="Q16" i="3"/>
  <c r="Q8" i="3"/>
  <c r="Q20" i="3"/>
  <c r="L2" i="3"/>
  <c r="L14" i="3"/>
  <c r="L4" i="3"/>
  <c r="L6" i="3"/>
  <c r="L17" i="3"/>
  <c r="L12" i="3"/>
  <c r="L3" i="3"/>
  <c r="L15" i="3"/>
  <c r="L5" i="3"/>
  <c r="L18" i="3"/>
  <c r="L9" i="3"/>
  <c r="L11" i="3"/>
  <c r="L7" i="3"/>
  <c r="L10" i="3"/>
  <c r="L19" i="3"/>
  <c r="L16" i="3"/>
  <c r="L8" i="3"/>
  <c r="L20" i="3"/>
  <c r="G2" i="3"/>
  <c r="G14" i="3"/>
  <c r="G4" i="3"/>
  <c r="G6" i="3"/>
  <c r="G17" i="3"/>
  <c r="G12" i="3"/>
  <c r="G3" i="3"/>
  <c r="G15" i="3"/>
  <c r="G5" i="3"/>
  <c r="G18" i="3"/>
  <c r="G9" i="3"/>
  <c r="G11" i="3"/>
  <c r="G7" i="3"/>
  <c r="G10" i="3"/>
  <c r="G19" i="3"/>
  <c r="G16" i="3"/>
  <c r="G8" i="3"/>
  <c r="G20" i="3"/>
  <c r="Z3" i="8"/>
  <c r="Z4" i="8"/>
  <c r="Z9" i="8"/>
  <c r="Z2" i="8"/>
  <c r="Z11" i="8"/>
  <c r="Z7" i="8"/>
  <c r="Z8" i="8"/>
  <c r="Z5" i="8"/>
  <c r="Z12" i="8"/>
  <c r="Z13" i="8"/>
  <c r="Z6" i="8"/>
  <c r="Y3" i="8"/>
  <c r="Y4" i="8"/>
  <c r="Y9" i="8"/>
  <c r="Y2" i="8"/>
  <c r="Y11" i="8"/>
  <c r="Y7" i="8"/>
  <c r="Y8" i="8"/>
  <c r="Y5" i="8"/>
  <c r="Y12" i="8"/>
  <c r="Y13" i="8"/>
  <c r="Y6" i="8"/>
  <c r="V3" i="8"/>
  <c r="V4" i="8"/>
  <c r="V9" i="8"/>
  <c r="V2" i="8"/>
  <c r="V11" i="8"/>
  <c r="V7" i="8"/>
  <c r="V8" i="8"/>
  <c r="V5" i="8"/>
  <c r="V12" i="8"/>
  <c r="V13" i="8"/>
  <c r="V6" i="8"/>
  <c r="Q3" i="8"/>
  <c r="Q4" i="8"/>
  <c r="Q9" i="8"/>
  <c r="Q2" i="8"/>
  <c r="Q11" i="8"/>
  <c r="Q7" i="8"/>
  <c r="Q8" i="8"/>
  <c r="Q5" i="8"/>
  <c r="Q12" i="8"/>
  <c r="Q13" i="8"/>
  <c r="Q6" i="8"/>
  <c r="L3" i="8"/>
  <c r="L4" i="8"/>
  <c r="L9" i="8"/>
  <c r="L2" i="8"/>
  <c r="L11" i="8"/>
  <c r="L7" i="8"/>
  <c r="L8" i="8"/>
  <c r="L5" i="8"/>
  <c r="L12" i="8"/>
  <c r="L13" i="8"/>
  <c r="L6" i="8"/>
  <c r="G3" i="8"/>
  <c r="G4" i="8"/>
  <c r="G9" i="8"/>
  <c r="G2" i="8"/>
  <c r="G11" i="8"/>
  <c r="G7" i="8"/>
  <c r="G8" i="8"/>
  <c r="G5" i="8"/>
  <c r="G12" i="8"/>
  <c r="G13" i="8"/>
  <c r="G6" i="8"/>
  <c r="P17" i="9"/>
  <c r="P6" i="9"/>
  <c r="P8" i="9"/>
  <c r="P12" i="9"/>
  <c r="P15" i="9"/>
  <c r="P5" i="9"/>
  <c r="P7" i="9"/>
  <c r="P18" i="9"/>
  <c r="P14" i="9"/>
  <c r="P19" i="9"/>
  <c r="P2" i="9"/>
  <c r="P9" i="9"/>
  <c r="P13" i="9"/>
  <c r="P3" i="9"/>
  <c r="P20" i="9"/>
  <c r="P10" i="9"/>
  <c r="P21" i="9"/>
  <c r="P22" i="9"/>
  <c r="P11" i="9"/>
  <c r="P4" i="9"/>
  <c r="O17" i="9"/>
  <c r="O6" i="9"/>
  <c r="O8" i="9"/>
  <c r="O12" i="9"/>
  <c r="O15" i="9"/>
  <c r="O5" i="9"/>
  <c r="O7" i="9"/>
  <c r="O18" i="9"/>
  <c r="O14" i="9"/>
  <c r="O19" i="9"/>
  <c r="O2" i="9"/>
  <c r="O9" i="9"/>
  <c r="O13" i="9"/>
  <c r="O3" i="9"/>
  <c r="O20" i="9"/>
  <c r="O10" i="9"/>
  <c r="O21" i="9"/>
  <c r="O22" i="9"/>
  <c r="O11" i="9"/>
  <c r="O4" i="9"/>
  <c r="L17" i="9"/>
  <c r="L6" i="9"/>
  <c r="L8" i="9"/>
  <c r="Q8" i="9" s="1"/>
  <c r="L12" i="9"/>
  <c r="L15" i="9"/>
  <c r="L5" i="9"/>
  <c r="Q5" i="9" s="1"/>
  <c r="L7" i="9"/>
  <c r="Q7" i="9" s="1"/>
  <c r="L18" i="9"/>
  <c r="L14" i="9"/>
  <c r="L19" i="9"/>
  <c r="Q19" i="9" s="1"/>
  <c r="L2" i="9"/>
  <c r="Q2" i="9" s="1"/>
  <c r="L9" i="9"/>
  <c r="L13" i="9"/>
  <c r="L3" i="9"/>
  <c r="Q3" i="9" s="1"/>
  <c r="L20" i="9"/>
  <c r="Q20" i="9" s="1"/>
  <c r="L10" i="9"/>
  <c r="Q10" i="9" s="1"/>
  <c r="L21" i="9"/>
  <c r="L22" i="9"/>
  <c r="L11" i="9"/>
  <c r="Q11" i="9" s="1"/>
  <c r="L4" i="9"/>
  <c r="G2" i="2"/>
  <c r="E2" i="2"/>
  <c r="D2" i="2"/>
  <c r="G17" i="9"/>
  <c r="G6" i="9"/>
  <c r="G8" i="9"/>
  <c r="G12" i="9"/>
  <c r="G15" i="9"/>
  <c r="G5" i="9"/>
  <c r="G7" i="9"/>
  <c r="G18" i="9"/>
  <c r="G14" i="9"/>
  <c r="G19" i="9"/>
  <c r="G2" i="9"/>
  <c r="G9" i="9"/>
  <c r="G13" i="9"/>
  <c r="G3" i="9"/>
  <c r="G20" i="9"/>
  <c r="G10" i="9"/>
  <c r="G21" i="9"/>
  <c r="G22" i="9"/>
  <c r="G11" i="9"/>
  <c r="G4" i="9"/>
  <c r="G16" i="9"/>
  <c r="AA11" i="8" l="1"/>
  <c r="AA7" i="8"/>
  <c r="Q9" i="9"/>
  <c r="Q6" i="9"/>
  <c r="Q13" i="9"/>
  <c r="Q18" i="9"/>
  <c r="Q12" i="9"/>
  <c r="Q4" i="9"/>
  <c r="Q22" i="9"/>
  <c r="Q21" i="9"/>
  <c r="Q14" i="9"/>
  <c r="Q15" i="9"/>
  <c r="H17" i="9"/>
  <c r="Q5" i="7"/>
  <c r="Q7" i="7"/>
  <c r="Q6" i="7"/>
  <c r="Q13" i="7"/>
  <c r="Q11" i="7"/>
  <c r="Q4" i="7"/>
  <c r="Q12" i="7"/>
  <c r="Q14" i="7"/>
  <c r="Q3" i="7"/>
  <c r="AA12" i="8"/>
  <c r="AA8" i="8"/>
  <c r="AA6" i="8"/>
  <c r="AA13" i="8"/>
  <c r="AA5" i="8"/>
  <c r="AA2" i="8"/>
  <c r="AA9" i="8"/>
  <c r="AA4" i="8"/>
  <c r="AA3" i="8"/>
  <c r="AA20" i="3"/>
  <c r="Z2" i="4"/>
  <c r="AA19" i="3"/>
  <c r="AA11" i="3"/>
  <c r="AK2" i="5"/>
  <c r="AO2" i="1"/>
  <c r="J2" i="2" s="1"/>
  <c r="AK6" i="5"/>
  <c r="AK3" i="5"/>
  <c r="AK4" i="5"/>
  <c r="AE2" i="4"/>
  <c r="AA7" i="3"/>
  <c r="AA5" i="3"/>
  <c r="AA15" i="3"/>
  <c r="AA4" i="3"/>
  <c r="AA12" i="3"/>
  <c r="AA17" i="3"/>
  <c r="AA8" i="3"/>
  <c r="AA16" i="3"/>
  <c r="AA10" i="3"/>
  <c r="AA9" i="3"/>
  <c r="AA18" i="3"/>
  <c r="AA3" i="3"/>
  <c r="AA6" i="3"/>
  <c r="AK5" i="5"/>
  <c r="AK8" i="5"/>
  <c r="AA2" i="6"/>
  <c r="AA3" i="6"/>
  <c r="Q8" i="7"/>
  <c r="AA2" i="3"/>
  <c r="AA14" i="3"/>
  <c r="Q17" i="9"/>
  <c r="H22" i="9"/>
  <c r="H19" i="9"/>
  <c r="B9" i="2"/>
  <c r="I6" i="9" s="1"/>
  <c r="H10" i="9"/>
  <c r="H18" i="9"/>
  <c r="H3" i="9"/>
  <c r="H5" i="9"/>
  <c r="H4" i="9"/>
  <c r="H9" i="9"/>
  <c r="H12" i="9"/>
  <c r="H11" i="9"/>
  <c r="H20" i="9"/>
  <c r="H2" i="9"/>
  <c r="H7" i="9"/>
  <c r="H8" i="9"/>
  <c r="H6" i="9"/>
  <c r="H21" i="9"/>
  <c r="H13" i="9"/>
  <c r="H14" i="9"/>
  <c r="H15" i="9"/>
  <c r="G7" i="5"/>
  <c r="L7" i="5"/>
  <c r="Q7" i="5"/>
  <c r="V7" i="5"/>
  <c r="AA7" i="5"/>
  <c r="AF7" i="5"/>
  <c r="AI7" i="5"/>
  <c r="AJ7" i="5"/>
  <c r="M7" i="5" l="1"/>
  <c r="M3" i="5"/>
  <c r="F4" i="2"/>
  <c r="M8" i="5"/>
  <c r="M2" i="5"/>
  <c r="M4" i="5"/>
  <c r="M5" i="5"/>
  <c r="M6" i="5"/>
  <c r="AB4" i="5"/>
  <c r="AB5" i="5"/>
  <c r="AB7" i="5"/>
  <c r="AB3" i="5"/>
  <c r="E4" i="2"/>
  <c r="AB8" i="5"/>
  <c r="AB2" i="5"/>
  <c r="AB6" i="5"/>
  <c r="R4" i="5"/>
  <c r="R7" i="5"/>
  <c r="R3" i="5"/>
  <c r="G4" i="2"/>
  <c r="R8" i="5"/>
  <c r="R2" i="5"/>
  <c r="R5" i="5"/>
  <c r="R6" i="5"/>
  <c r="H8" i="5"/>
  <c r="H2" i="5"/>
  <c r="H7" i="5"/>
  <c r="H5" i="5"/>
  <c r="H6" i="5"/>
  <c r="H3" i="5"/>
  <c r="H4" i="5"/>
  <c r="B4" i="2"/>
  <c r="W8" i="5"/>
  <c r="W2" i="5"/>
  <c r="C4" i="2"/>
  <c r="W5" i="5"/>
  <c r="W6" i="5"/>
  <c r="W3" i="5"/>
  <c r="W4" i="5"/>
  <c r="W7" i="5"/>
  <c r="AG4" i="5"/>
  <c r="AG5" i="5"/>
  <c r="AG7" i="5"/>
  <c r="AG3" i="5"/>
  <c r="AG6" i="5"/>
  <c r="AG8" i="5"/>
  <c r="AG2" i="5"/>
  <c r="D4" i="2"/>
  <c r="I3" i="9"/>
  <c r="I2" i="9"/>
  <c r="I12" i="9"/>
  <c r="I4" i="9"/>
  <c r="I21" i="9"/>
  <c r="I22" i="9"/>
  <c r="I20" i="9"/>
  <c r="I18" i="9"/>
  <c r="I15" i="9"/>
  <c r="I5" i="9"/>
  <c r="I8" i="9"/>
  <c r="I11" i="9"/>
  <c r="I9" i="9"/>
  <c r="I14" i="9"/>
  <c r="I19" i="9"/>
  <c r="I7" i="9"/>
  <c r="I17" i="9"/>
  <c r="I10" i="9"/>
  <c r="I13" i="9"/>
  <c r="AK7" i="5"/>
  <c r="J4" i="2" l="1"/>
  <c r="AM7" i="5" s="1"/>
  <c r="AL7" i="5"/>
  <c r="AL3" i="5"/>
  <c r="AL8" i="5"/>
  <c r="AL2" i="5"/>
  <c r="AL4" i="5"/>
  <c r="AL5" i="5"/>
  <c r="AL6" i="5"/>
  <c r="L16" i="9"/>
  <c r="O16" i="9"/>
  <c r="P16" i="9"/>
  <c r="V10" i="8"/>
  <c r="Y10" i="8"/>
  <c r="Z10" i="8"/>
  <c r="Q10" i="8"/>
  <c r="L10" i="8"/>
  <c r="G10" i="8"/>
  <c r="G2" i="1"/>
  <c r="H2" i="1" l="1"/>
  <c r="B2" i="2"/>
  <c r="I7" i="2"/>
  <c r="R7" i="8"/>
  <c r="R13" i="8"/>
  <c r="R3" i="8"/>
  <c r="R11" i="8"/>
  <c r="R4" i="8"/>
  <c r="R8" i="8"/>
  <c r="R9" i="8"/>
  <c r="R5" i="8"/>
  <c r="R6" i="8"/>
  <c r="R12" i="8"/>
  <c r="R2" i="8"/>
  <c r="R10" i="8"/>
  <c r="W9" i="8"/>
  <c r="W8" i="8"/>
  <c r="W6" i="8"/>
  <c r="W3" i="8"/>
  <c r="W12" i="8"/>
  <c r="W4" i="8"/>
  <c r="W13" i="8"/>
  <c r="W10" i="8"/>
  <c r="W2" i="8"/>
  <c r="W5" i="8"/>
  <c r="W11" i="8"/>
  <c r="W7" i="8"/>
  <c r="C7" i="2"/>
  <c r="M10" i="8"/>
  <c r="M2" i="8"/>
  <c r="M5" i="8"/>
  <c r="H7" i="2"/>
  <c r="M3" i="8"/>
  <c r="M11" i="8"/>
  <c r="M12" i="8"/>
  <c r="M9" i="8"/>
  <c r="M8" i="8"/>
  <c r="M6" i="8"/>
  <c r="M4" i="8"/>
  <c r="M7" i="8"/>
  <c r="M13" i="8"/>
  <c r="B7" i="2"/>
  <c r="H10" i="8"/>
  <c r="H13" i="8"/>
  <c r="H11" i="8"/>
  <c r="H2" i="8"/>
  <c r="H6" i="8"/>
  <c r="H7" i="8"/>
  <c r="H3" i="8"/>
  <c r="H12" i="8"/>
  <c r="H8" i="8"/>
  <c r="H4" i="8"/>
  <c r="H5" i="8"/>
  <c r="H9" i="8"/>
  <c r="M17" i="9"/>
  <c r="M15" i="9"/>
  <c r="M14" i="9"/>
  <c r="M13" i="9"/>
  <c r="M21" i="9"/>
  <c r="M7" i="9"/>
  <c r="M20" i="9"/>
  <c r="M12" i="9"/>
  <c r="M9" i="9"/>
  <c r="M4" i="9"/>
  <c r="M6" i="9"/>
  <c r="M5" i="9"/>
  <c r="M19" i="9"/>
  <c r="M3" i="9"/>
  <c r="M22" i="9"/>
  <c r="C8" i="2"/>
  <c r="M8" i="9"/>
  <c r="M2" i="9"/>
  <c r="M11" i="9"/>
  <c r="M18" i="9"/>
  <c r="M10" i="9"/>
  <c r="Q16" i="9"/>
  <c r="AA10" i="8"/>
  <c r="Y3" i="4"/>
  <c r="V3" i="4"/>
  <c r="AB10" i="8" l="1"/>
  <c r="AB2" i="8"/>
  <c r="AB5" i="8"/>
  <c r="AB4" i="8"/>
  <c r="AB7" i="8"/>
  <c r="AB13" i="8"/>
  <c r="AB9" i="8"/>
  <c r="AB6" i="8"/>
  <c r="AB3" i="8"/>
  <c r="AB11" i="8"/>
  <c r="AB12" i="8"/>
  <c r="J7" i="2"/>
  <c r="AB8" i="8"/>
  <c r="N17" i="9"/>
  <c r="N15" i="9"/>
  <c r="N14" i="9"/>
  <c r="N13" i="9"/>
  <c r="N21" i="9"/>
  <c r="N7" i="9"/>
  <c r="N2" i="9"/>
  <c r="N11" i="9"/>
  <c r="N12" i="9"/>
  <c r="N10" i="9"/>
  <c r="N6" i="9"/>
  <c r="N5" i="9"/>
  <c r="N19" i="9"/>
  <c r="N3" i="9"/>
  <c r="N22" i="9"/>
  <c r="N8" i="9"/>
  <c r="N20" i="9"/>
  <c r="N18" i="9"/>
  <c r="N9" i="9"/>
  <c r="N4" i="9"/>
  <c r="R17" i="9"/>
  <c r="R15" i="9"/>
  <c r="R14" i="9"/>
  <c r="R13" i="9"/>
  <c r="R21" i="9"/>
  <c r="J9" i="2"/>
  <c r="R7" i="9"/>
  <c r="R2" i="9"/>
  <c r="R11" i="9"/>
  <c r="R12" i="9"/>
  <c r="R9" i="9"/>
  <c r="R4" i="9"/>
  <c r="R6" i="9"/>
  <c r="R5" i="9"/>
  <c r="R19" i="9"/>
  <c r="R3" i="9"/>
  <c r="R22" i="9"/>
  <c r="R8" i="9"/>
  <c r="R20" i="9"/>
  <c r="R18" i="9"/>
  <c r="R10" i="9"/>
  <c r="Z3" i="4"/>
  <c r="C5" i="2" s="1"/>
  <c r="AA3" i="4" l="1"/>
  <c r="AA4" i="4"/>
  <c r="AA2" i="4"/>
  <c r="S17" i="9"/>
  <c r="S15" i="9"/>
  <c r="S14" i="9"/>
  <c r="S13" i="9"/>
  <c r="S21" i="9"/>
  <c r="S7" i="9"/>
  <c r="S2" i="9"/>
  <c r="S11" i="9"/>
  <c r="S12" i="9"/>
  <c r="S9" i="9"/>
  <c r="S10" i="9"/>
  <c r="S6" i="9"/>
  <c r="S5" i="9"/>
  <c r="S19" i="9"/>
  <c r="S3" i="9"/>
  <c r="S22" i="9"/>
  <c r="S8" i="9"/>
  <c r="S20" i="9"/>
  <c r="S18" i="9"/>
  <c r="S4" i="9"/>
  <c r="AA2" i="1"/>
  <c r="AD3" i="4"/>
  <c r="AC3" i="4"/>
  <c r="Q3" i="4"/>
  <c r="L3" i="4"/>
  <c r="G3" i="4"/>
  <c r="Z13" i="3"/>
  <c r="Y13" i="3"/>
  <c r="V13" i="3"/>
  <c r="Q13" i="3"/>
  <c r="L13" i="3"/>
  <c r="G13" i="3"/>
  <c r="P9" i="7"/>
  <c r="O9" i="7"/>
  <c r="L9" i="7"/>
  <c r="G9" i="7"/>
  <c r="Z4" i="6"/>
  <c r="Y4" i="6"/>
  <c r="V4" i="6"/>
  <c r="Q4" i="6"/>
  <c r="L4" i="6"/>
  <c r="G4" i="6"/>
  <c r="M9" i="7" l="1"/>
  <c r="M7" i="7"/>
  <c r="M4" i="7"/>
  <c r="M10" i="7"/>
  <c r="M5" i="7"/>
  <c r="M12" i="7"/>
  <c r="M8" i="7"/>
  <c r="M13" i="7"/>
  <c r="M6" i="7"/>
  <c r="C9" i="2"/>
  <c r="N3" i="7" s="1"/>
  <c r="M2" i="7"/>
  <c r="M14" i="7"/>
  <c r="M11" i="7"/>
  <c r="M3" i="7"/>
  <c r="H5" i="7"/>
  <c r="H4" i="7"/>
  <c r="B8" i="2"/>
  <c r="H13" i="7"/>
  <c r="H9" i="7"/>
  <c r="H12" i="7"/>
  <c r="H8" i="7"/>
  <c r="H10" i="7"/>
  <c r="H14" i="7"/>
  <c r="H11" i="7"/>
  <c r="H3" i="7"/>
  <c r="H6" i="7"/>
  <c r="H1048575" i="7" s="1"/>
  <c r="H2" i="7"/>
  <c r="H7" i="7"/>
  <c r="E6" i="2"/>
  <c r="W4" i="6"/>
  <c r="W2" i="6"/>
  <c r="W3" i="6"/>
  <c r="C6" i="2"/>
  <c r="R2" i="6"/>
  <c r="R3" i="6"/>
  <c r="R4" i="6"/>
  <c r="M2" i="6"/>
  <c r="G6" i="2"/>
  <c r="N2" i="6" s="1"/>
  <c r="M4" i="6"/>
  <c r="M3" i="6"/>
  <c r="C3" i="2"/>
  <c r="W6" i="3"/>
  <c r="W11" i="3"/>
  <c r="W8" i="3"/>
  <c r="W13" i="3"/>
  <c r="W19" i="3"/>
  <c r="W2" i="3"/>
  <c r="W16" i="3"/>
  <c r="W4" i="3"/>
  <c r="W9" i="3"/>
  <c r="W7" i="3"/>
  <c r="W18" i="3"/>
  <c r="W10" i="3"/>
  <c r="W3" i="3"/>
  <c r="W15" i="3"/>
  <c r="W20" i="3"/>
  <c r="W12" i="3"/>
  <c r="W14" i="3"/>
  <c r="W17" i="3"/>
  <c r="W5" i="3"/>
  <c r="R4" i="4"/>
  <c r="R2" i="4"/>
  <c r="R3" i="4"/>
  <c r="I5" i="2"/>
  <c r="R14" i="3"/>
  <c r="I3" i="2"/>
  <c r="R6" i="3"/>
  <c r="R17" i="3"/>
  <c r="R7" i="3"/>
  <c r="R11" i="3"/>
  <c r="R19" i="3"/>
  <c r="R20" i="3"/>
  <c r="R18" i="3"/>
  <c r="R16" i="3"/>
  <c r="R4" i="3"/>
  <c r="R2" i="3"/>
  <c r="R5" i="3"/>
  <c r="R15" i="3"/>
  <c r="R9" i="3"/>
  <c r="R10" i="3"/>
  <c r="R3" i="3"/>
  <c r="R8" i="3"/>
  <c r="R13" i="3"/>
  <c r="R12" i="3"/>
  <c r="M3" i="4"/>
  <c r="M4" i="4"/>
  <c r="M2" i="4"/>
  <c r="H5" i="2"/>
  <c r="M2" i="3"/>
  <c r="M17" i="3"/>
  <c r="M5" i="3"/>
  <c r="M7" i="3"/>
  <c r="M8" i="3"/>
  <c r="M9" i="3"/>
  <c r="M13" i="3"/>
  <c r="M11" i="3"/>
  <c r="M14" i="3"/>
  <c r="M12" i="3"/>
  <c r="M18" i="3"/>
  <c r="M10" i="3"/>
  <c r="M20" i="3"/>
  <c r="M3" i="3"/>
  <c r="M19" i="3"/>
  <c r="M6" i="3"/>
  <c r="M15" i="3"/>
  <c r="M4" i="3"/>
  <c r="M16" i="3"/>
  <c r="H3" i="2"/>
  <c r="H2" i="4"/>
  <c r="H3" i="4"/>
  <c r="B5" i="2"/>
  <c r="H4" i="4"/>
  <c r="H14" i="3"/>
  <c r="H12" i="3"/>
  <c r="H18" i="3"/>
  <c r="H10" i="3"/>
  <c r="H20" i="3"/>
  <c r="H11" i="3"/>
  <c r="H16" i="3"/>
  <c r="B3" i="2"/>
  <c r="H4" i="3"/>
  <c r="H3" i="3"/>
  <c r="H9" i="3"/>
  <c r="H19" i="3"/>
  <c r="H15" i="3"/>
  <c r="H17" i="3"/>
  <c r="H5" i="3"/>
  <c r="H7" i="3"/>
  <c r="H8" i="3"/>
  <c r="H13" i="3"/>
  <c r="H6" i="3"/>
  <c r="H1048576" i="3" s="1"/>
  <c r="H2" i="3"/>
  <c r="H2" i="6"/>
  <c r="B6" i="2"/>
  <c r="H3" i="6"/>
  <c r="H4" i="6"/>
  <c r="H16" i="9"/>
  <c r="M16" i="9"/>
  <c r="X4" i="8"/>
  <c r="AA13" i="3"/>
  <c r="Q9" i="7"/>
  <c r="AA4" i="6"/>
  <c r="AK2" i="1"/>
  <c r="AF2" i="1"/>
  <c r="S2" i="1"/>
  <c r="R2" i="1"/>
  <c r="M2" i="1"/>
  <c r="AB2" i="1"/>
  <c r="AE3" i="4"/>
  <c r="J5" i="2"/>
  <c r="H1048576" i="9"/>
  <c r="H1048576" i="8"/>
  <c r="H1048570" i="6"/>
  <c r="R9" i="7" l="1"/>
  <c r="R4" i="7"/>
  <c r="R12" i="7"/>
  <c r="R6" i="7"/>
  <c r="R8" i="7"/>
  <c r="R10" i="7"/>
  <c r="R14" i="7"/>
  <c r="R7" i="7"/>
  <c r="R13" i="7"/>
  <c r="R3" i="7"/>
  <c r="R11" i="7"/>
  <c r="J8" i="2"/>
  <c r="R5" i="7"/>
  <c r="R2" i="7"/>
  <c r="I2" i="4"/>
  <c r="I4" i="4"/>
  <c r="AB13" i="3"/>
  <c r="AB7" i="3"/>
  <c r="AB3" i="3"/>
  <c r="AB10" i="3"/>
  <c r="AB6" i="3"/>
  <c r="AB8" i="3"/>
  <c r="AB9" i="3"/>
  <c r="AB16" i="3"/>
  <c r="AB18" i="3"/>
  <c r="AB2" i="3"/>
  <c r="AB15" i="3"/>
  <c r="J3" i="2"/>
  <c r="AB4" i="3"/>
  <c r="AB19" i="3"/>
  <c r="AB12" i="3"/>
  <c r="AB20" i="3"/>
  <c r="AB5" i="3"/>
  <c r="AB14" i="3"/>
  <c r="AB11" i="3"/>
  <c r="AB17" i="3"/>
  <c r="AB4" i="6"/>
  <c r="AB3" i="6"/>
  <c r="J6" i="2"/>
  <c r="AB2" i="6"/>
  <c r="AF3" i="4"/>
  <c r="AF4" i="4"/>
  <c r="AF2" i="4"/>
  <c r="X8" i="5"/>
  <c r="X3" i="5"/>
  <c r="X2" i="5"/>
  <c r="X7" i="5"/>
  <c r="X5" i="5"/>
  <c r="X4" i="5"/>
  <c r="X6" i="5"/>
  <c r="S2" i="5"/>
  <c r="S5" i="5"/>
  <c r="S6" i="5"/>
  <c r="S8" i="5"/>
  <c r="S3" i="5"/>
  <c r="S7" i="5"/>
  <c r="S4" i="5"/>
  <c r="I4" i="5"/>
  <c r="I3" i="5"/>
  <c r="I7" i="5"/>
  <c r="I2" i="5"/>
  <c r="I5" i="5"/>
  <c r="I8" i="5"/>
  <c r="I6" i="5"/>
  <c r="AC7" i="5"/>
  <c r="AC3" i="5"/>
  <c r="AC4" i="5"/>
  <c r="AC5" i="5"/>
  <c r="AC6" i="5"/>
  <c r="AC2" i="5"/>
  <c r="AC8" i="5"/>
  <c r="N6" i="5"/>
  <c r="N4" i="5"/>
  <c r="N5" i="5"/>
  <c r="N8" i="5"/>
  <c r="N7" i="5"/>
  <c r="N2" i="5"/>
  <c r="N3" i="5"/>
  <c r="AH4" i="5"/>
  <c r="AH5" i="5"/>
  <c r="AH6" i="5"/>
  <c r="AH7" i="5"/>
  <c r="AH3" i="5"/>
  <c r="AH2" i="5"/>
  <c r="AH8" i="5"/>
  <c r="H1048571" i="4"/>
  <c r="AP2" i="1"/>
  <c r="H1048567" i="5"/>
  <c r="I3" i="7"/>
  <c r="S2" i="6"/>
  <c r="S4" i="6"/>
  <c r="R16" i="9"/>
  <c r="N16" i="9"/>
  <c r="I16" i="9"/>
  <c r="X9" i="8"/>
  <c r="X13" i="8"/>
  <c r="X12" i="8"/>
  <c r="X6" i="8"/>
  <c r="X11" i="8"/>
  <c r="X5" i="8"/>
  <c r="X7" i="8"/>
  <c r="X10" i="8"/>
  <c r="X3" i="8"/>
  <c r="X8" i="8"/>
  <c r="X2" i="8"/>
  <c r="S4" i="8"/>
  <c r="S3" i="8"/>
  <c r="S5" i="8"/>
  <c r="S8" i="8"/>
  <c r="S9" i="8"/>
  <c r="S13" i="8"/>
  <c r="S10" i="8"/>
  <c r="S11" i="8"/>
  <c r="S6" i="8"/>
  <c r="S7" i="8"/>
  <c r="S2" i="8"/>
  <c r="S12" i="8"/>
  <c r="N5" i="8"/>
  <c r="N7" i="8"/>
  <c r="N4" i="8"/>
  <c r="N8" i="8"/>
  <c r="N13" i="8"/>
  <c r="N10" i="8"/>
  <c r="N12" i="8"/>
  <c r="N9" i="8"/>
  <c r="N11" i="8"/>
  <c r="N2" i="8"/>
  <c r="N6" i="8"/>
  <c r="N3" i="8"/>
  <c r="I11" i="8"/>
  <c r="I10" i="8"/>
  <c r="S12" i="3"/>
  <c r="S2" i="3"/>
  <c r="N10" i="3"/>
  <c r="N15" i="3"/>
  <c r="N6" i="3"/>
  <c r="N17" i="3"/>
  <c r="N2" i="3"/>
  <c r="N9" i="3"/>
  <c r="N3" i="3"/>
  <c r="N16" i="3"/>
  <c r="N4" i="3"/>
  <c r="N18" i="3"/>
  <c r="N5" i="3"/>
  <c r="N20" i="3"/>
  <c r="N7" i="3"/>
  <c r="N12" i="3"/>
  <c r="N8" i="3"/>
  <c r="N19" i="3"/>
  <c r="N13" i="3"/>
  <c r="N14" i="3"/>
  <c r="N11" i="3"/>
  <c r="X2" i="3"/>
  <c r="X12" i="3"/>
  <c r="X19" i="3"/>
  <c r="X4" i="3"/>
  <c r="X9" i="3"/>
  <c r="X8" i="3"/>
  <c r="X7" i="3"/>
  <c r="X18" i="3"/>
  <c r="X17" i="3"/>
  <c r="X11" i="3"/>
  <c r="X3" i="3"/>
  <c r="X15" i="3"/>
  <c r="X13" i="3"/>
  <c r="X10" i="3"/>
  <c r="X20" i="3"/>
  <c r="X16" i="3"/>
  <c r="X5" i="3"/>
  <c r="X6" i="3"/>
  <c r="X14" i="3"/>
  <c r="S8" i="3"/>
  <c r="S20" i="3"/>
  <c r="S16" i="3"/>
  <c r="S5" i="3"/>
  <c r="S6" i="3"/>
  <c r="S14" i="3"/>
  <c r="S18" i="3"/>
  <c r="S17" i="3"/>
  <c r="S11" i="3"/>
  <c r="S3" i="3"/>
  <c r="S13" i="3"/>
  <c r="S7" i="3"/>
  <c r="S15" i="3"/>
  <c r="S10" i="3"/>
  <c r="S19" i="3"/>
  <c r="S4" i="3"/>
  <c r="S9" i="3"/>
  <c r="I12" i="3"/>
  <c r="I2" i="3"/>
  <c r="I3" i="3"/>
  <c r="I15" i="3"/>
  <c r="I13" i="3"/>
  <c r="I10" i="3"/>
  <c r="I14" i="3"/>
  <c r="I7" i="3"/>
  <c r="I17" i="3"/>
  <c r="I11" i="3"/>
  <c r="I19" i="3"/>
  <c r="I4" i="3"/>
  <c r="I9" i="3"/>
  <c r="I8" i="3"/>
  <c r="I20" i="3"/>
  <c r="I16" i="3"/>
  <c r="I5" i="3"/>
  <c r="I6" i="3"/>
  <c r="I18" i="3"/>
  <c r="N10" i="7"/>
  <c r="N12" i="7"/>
  <c r="N8" i="7"/>
  <c r="N13" i="7"/>
  <c r="N5" i="7"/>
  <c r="N2" i="7"/>
  <c r="N11" i="7"/>
  <c r="N6" i="7"/>
  <c r="N14" i="7"/>
  <c r="N4" i="7"/>
  <c r="N7" i="7"/>
  <c r="N9" i="7"/>
  <c r="I14" i="7"/>
  <c r="I4" i="7"/>
  <c r="I7" i="7"/>
  <c r="I2" i="7"/>
  <c r="I8" i="7"/>
  <c r="I11" i="7"/>
  <c r="I6" i="7"/>
  <c r="I10" i="7"/>
  <c r="I9" i="7"/>
  <c r="I12" i="7"/>
  <c r="I13" i="7"/>
  <c r="I5" i="7"/>
  <c r="N4" i="6"/>
  <c r="N3" i="6"/>
  <c r="X2" i="6"/>
  <c r="X4" i="6"/>
  <c r="S3" i="6"/>
  <c r="X3" i="6"/>
  <c r="AL2" i="1"/>
  <c r="AG2" i="1"/>
  <c r="I2" i="1"/>
  <c r="N2" i="1"/>
  <c r="I3" i="4"/>
  <c r="S2" i="4"/>
  <c r="N3" i="4"/>
  <c r="S4" i="4"/>
  <c r="N4" i="4"/>
  <c r="N2" i="4"/>
  <c r="S3" i="4"/>
  <c r="I4" i="6"/>
  <c r="I3" i="6"/>
  <c r="I2" i="6"/>
  <c r="I12" i="8"/>
  <c r="I8" i="8"/>
  <c r="I3" i="8"/>
  <c r="I13" i="8"/>
  <c r="I4" i="8"/>
  <c r="I7" i="8"/>
  <c r="I6" i="8"/>
  <c r="I9" i="8"/>
  <c r="I5" i="8"/>
  <c r="I2" i="8"/>
  <c r="AG4" i="4"/>
  <c r="AB2" i="4"/>
  <c r="AB3" i="4"/>
  <c r="AB4" i="4"/>
  <c r="H1048570" i="1"/>
  <c r="AM6" i="5" l="1"/>
  <c r="AM5" i="5"/>
  <c r="AM8" i="5"/>
  <c r="AM4" i="5"/>
  <c r="AM2" i="5"/>
  <c r="AM3" i="5"/>
  <c r="AQ2" i="1"/>
  <c r="S11" i="7"/>
  <c r="S3" i="7"/>
  <c r="S16" i="9"/>
  <c r="AC6" i="8"/>
  <c r="AC8" i="8"/>
  <c r="AC2" i="8"/>
  <c r="AC3" i="8"/>
  <c r="AC5" i="8"/>
  <c r="AC13" i="8"/>
  <c r="AC12" i="8"/>
  <c r="AC9" i="8"/>
  <c r="AC10" i="8"/>
  <c r="AC7" i="8"/>
  <c r="AC4" i="8"/>
  <c r="AC11" i="8"/>
  <c r="AC12" i="3"/>
  <c r="AC2" i="3"/>
  <c r="AC3" i="3"/>
  <c r="AC15" i="3"/>
  <c r="AC13" i="3"/>
  <c r="AC10" i="3"/>
  <c r="AC19" i="3"/>
  <c r="AC4" i="3"/>
  <c r="AC9" i="3"/>
  <c r="AC8" i="3"/>
  <c r="AC20" i="3"/>
  <c r="AC16" i="3"/>
  <c r="AC5" i="3"/>
  <c r="AC6" i="3"/>
  <c r="AC14" i="3"/>
  <c r="AC7" i="3"/>
  <c r="AC18" i="3"/>
  <c r="AC17" i="3"/>
  <c r="AC11" i="3"/>
  <c r="S9" i="7"/>
  <c r="S2" i="7"/>
  <c r="S6" i="7"/>
  <c r="S8" i="7"/>
  <c r="S7" i="7"/>
  <c r="S14" i="7"/>
  <c r="S4" i="7"/>
  <c r="S13" i="7"/>
  <c r="S5" i="7"/>
  <c r="S12" i="7"/>
  <c r="S10" i="7"/>
  <c r="I1048575" i="7"/>
  <c r="I1048570" i="1"/>
  <c r="I1048571" i="4"/>
  <c r="I1048570" i="6"/>
  <c r="I1048576" i="8"/>
  <c r="I1048576" i="9"/>
  <c r="AG2" i="4"/>
  <c r="AG3" i="4"/>
  <c r="AC3" i="6"/>
  <c r="AC2" i="6"/>
  <c r="AC4" i="6"/>
  <c r="I1048567" i="5"/>
  <c r="I1048576" i="3"/>
</calcChain>
</file>

<file path=xl/sharedStrings.xml><?xml version="1.0" encoding="utf-8"?>
<sst xmlns="http://schemas.openxmlformats.org/spreadsheetml/2006/main" count="414" uniqueCount="156">
  <si>
    <t>University / Institution</t>
  </si>
  <si>
    <t>Name</t>
  </si>
  <si>
    <t>Posistion</t>
  </si>
  <si>
    <t>FX</t>
  </si>
  <si>
    <t>FX League Points</t>
  </si>
  <si>
    <t>PH</t>
  </si>
  <si>
    <t>PH League Points</t>
  </si>
  <si>
    <t>SR</t>
  </si>
  <si>
    <t>SR League Points</t>
  </si>
  <si>
    <t>VT</t>
  </si>
  <si>
    <t>VT League Points</t>
  </si>
  <si>
    <t>PB</t>
  </si>
  <si>
    <t>PB League Points</t>
  </si>
  <si>
    <t>HB</t>
  </si>
  <si>
    <t>HB League Points</t>
  </si>
  <si>
    <t>AA</t>
  </si>
  <si>
    <t>Elite Men</t>
  </si>
  <si>
    <t>BB</t>
  </si>
  <si>
    <t>UB</t>
  </si>
  <si>
    <t>Elite Women</t>
  </si>
  <si>
    <t>Intermediate Men</t>
  </si>
  <si>
    <t>Intermediate Women</t>
  </si>
  <si>
    <t>Novice Men</t>
  </si>
  <si>
    <t>Novice Women</t>
  </si>
  <si>
    <t>BB League Points</t>
  </si>
  <si>
    <t>UB League Points</t>
  </si>
  <si>
    <t>Advanced Men</t>
  </si>
  <si>
    <t>Advanced Women</t>
  </si>
  <si>
    <t>Guest?</t>
  </si>
  <si>
    <t>FX Total</t>
  </si>
  <si>
    <t>FX E</t>
  </si>
  <si>
    <t>FX D</t>
  </si>
  <si>
    <t>Number</t>
  </si>
  <si>
    <t>PH Total</t>
  </si>
  <si>
    <t>PH E</t>
  </si>
  <si>
    <t>PH D</t>
  </si>
  <si>
    <t>SR E</t>
  </si>
  <si>
    <t>SR D</t>
  </si>
  <si>
    <t>SR Total</t>
  </si>
  <si>
    <t>VT E</t>
  </si>
  <si>
    <t>VT D</t>
  </si>
  <si>
    <t>VT Total</t>
  </si>
  <si>
    <t>PB E</t>
  </si>
  <si>
    <t>PB D</t>
  </si>
  <si>
    <t>PB Total</t>
  </si>
  <si>
    <t>HB E</t>
  </si>
  <si>
    <t>HB D</t>
  </si>
  <si>
    <t>HB Total</t>
  </si>
  <si>
    <t>AA E</t>
  </si>
  <si>
    <t>AA D</t>
  </si>
  <si>
    <t>AA League Points</t>
  </si>
  <si>
    <t>AA Total</t>
  </si>
  <si>
    <t>BB E</t>
  </si>
  <si>
    <t>BB D</t>
  </si>
  <si>
    <t>BB Total</t>
  </si>
  <si>
    <t>UB E</t>
  </si>
  <si>
    <t>UB D</t>
  </si>
  <si>
    <t>UB Total</t>
  </si>
  <si>
    <t>AA League Score</t>
  </si>
  <si>
    <t>VT 1 D</t>
  </si>
  <si>
    <t>VT 1 E</t>
  </si>
  <si>
    <t>VT 2 D</t>
  </si>
  <si>
    <t>VT 2 E</t>
  </si>
  <si>
    <t>VT 1 Total</t>
  </si>
  <si>
    <t>VT 2 Total</t>
  </si>
  <si>
    <t xml:space="preserve">VT Average </t>
  </si>
  <si>
    <t>VT Average</t>
  </si>
  <si>
    <t>Portsmouth</t>
  </si>
  <si>
    <t>University of Birmingham</t>
  </si>
  <si>
    <t>University of Bristol</t>
  </si>
  <si>
    <t>Sam Bowden</t>
  </si>
  <si>
    <t>Cardiff Met</t>
  </si>
  <si>
    <t>Archie Belfield</t>
  </si>
  <si>
    <t>Christopher Helou-Decos</t>
  </si>
  <si>
    <t>Joe Brown</t>
  </si>
  <si>
    <t>UEA</t>
  </si>
  <si>
    <t>UWE</t>
  </si>
  <si>
    <t>Fabian Marks</t>
  </si>
  <si>
    <t>Dexter Gauge</t>
  </si>
  <si>
    <t>Conor Heneghan</t>
  </si>
  <si>
    <t>Yes</t>
  </si>
  <si>
    <t>Falmouth and Exeter</t>
  </si>
  <si>
    <t>Daniel Walker</t>
  </si>
  <si>
    <t>Anthony Nip</t>
  </si>
  <si>
    <t>Stephen Holmes</t>
  </si>
  <si>
    <t>Ben Alexander</t>
  </si>
  <si>
    <t>Eddie Waddoups</t>
  </si>
  <si>
    <t>Carrie Walker</t>
  </si>
  <si>
    <t>Rebecca Morris</t>
  </si>
  <si>
    <t>Jess Mustow</t>
  </si>
  <si>
    <t>Megan Harper</t>
  </si>
  <si>
    <t>Alana Edwards</t>
  </si>
  <si>
    <t>Abbie Godsall</t>
  </si>
  <si>
    <t>Mia Price-Greaves</t>
  </si>
  <si>
    <t>Izzy Damiel</t>
  </si>
  <si>
    <t>Hayley Peters</t>
  </si>
  <si>
    <t>Ria Beckett</t>
  </si>
  <si>
    <t>Felicia Lopez-Libby</t>
  </si>
  <si>
    <t>Elizabeth Payne</t>
  </si>
  <si>
    <t>Eve Linfoot</t>
  </si>
  <si>
    <t>Jasmine Churms</t>
  </si>
  <si>
    <t>Olivia Bell</t>
  </si>
  <si>
    <t>Sophie Semmens</t>
  </si>
  <si>
    <t>Seren Richards</t>
  </si>
  <si>
    <t>Jessica Heritage</t>
  </si>
  <si>
    <t>Madeleine Foster</t>
  </si>
  <si>
    <t>Karla Schatten</t>
  </si>
  <si>
    <t>Lexi Eisenreich-Lipiatou</t>
  </si>
  <si>
    <t>Amy Barber</t>
  </si>
  <si>
    <t>Penny Jones-Mackay</t>
  </si>
  <si>
    <t>Rachael Smith</t>
  </si>
  <si>
    <t>Olivia Thomas</t>
  </si>
  <si>
    <t>Ryan Morgan</t>
  </si>
  <si>
    <t>Clara Jeggo-Morate</t>
  </si>
  <si>
    <t>Cherry Halfyard</t>
  </si>
  <si>
    <t>Grace Leppard</t>
  </si>
  <si>
    <t>Abi Collings</t>
  </si>
  <si>
    <t>Keziah Cardoza</t>
  </si>
  <si>
    <t>Emma French</t>
  </si>
  <si>
    <t>Zara Catagna</t>
  </si>
  <si>
    <t>Meera Al Balushi</t>
  </si>
  <si>
    <t>CUOGC</t>
  </si>
  <si>
    <t>Coventry University</t>
  </si>
  <si>
    <t>Sam Johns</t>
  </si>
  <si>
    <t>Jonathan Hoare</t>
  </si>
  <si>
    <t>Daryl Towsend</t>
  </si>
  <si>
    <t>Jacob Watson</t>
  </si>
  <si>
    <t>Steven Kainadas</t>
  </si>
  <si>
    <t>Ross Brown</t>
  </si>
  <si>
    <t>Sam Phillips</t>
  </si>
  <si>
    <t>Jake Pettman</t>
  </si>
  <si>
    <t>Callum McClure</t>
  </si>
  <si>
    <t>Aaron Dickinson</t>
  </si>
  <si>
    <t>Jonny Gilbey</t>
  </si>
  <si>
    <t>Gianna Webbe</t>
  </si>
  <si>
    <t>Esther Haigh</t>
  </si>
  <si>
    <t>Chloe Donnelly</t>
  </si>
  <si>
    <t>Jade Redrup</t>
  </si>
  <si>
    <t>Safiyah Khanam</t>
  </si>
  <si>
    <t>Rebecca Webb</t>
  </si>
  <si>
    <t>Zoe Taylor-Ridgway</t>
  </si>
  <si>
    <t>Emily Bursell</t>
  </si>
  <si>
    <t>Pimmy Soonswang</t>
  </si>
  <si>
    <t>Jenny Haig</t>
  </si>
  <si>
    <t>Lucy Hughes</t>
  </si>
  <si>
    <t>Nicola Howard</t>
  </si>
  <si>
    <t>Anais Daniel</t>
  </si>
  <si>
    <t>Olivia Brown</t>
  </si>
  <si>
    <t>Christine Salami</t>
  </si>
  <si>
    <t>Faridat Abdulsalami</t>
  </si>
  <si>
    <t>Cherie Dean</t>
  </si>
  <si>
    <t>Emily Carson</t>
  </si>
  <si>
    <t>Ella Savory</t>
  </si>
  <si>
    <t>Leah Lewis</t>
  </si>
  <si>
    <t>Katie Holder</t>
  </si>
  <si>
    <t>Rebecca Ellul Vincenti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</si>
</sst>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sz val="10"/>
      <name val="Helvetica Neue"/>
      <family val="2"/>
    </font>
    <font>
      <sz val="10"/>
      <name val="Helvetica"/>
      <family val="2"/>
    </font>
    <font>
      <sz val="12"/>
      <color theme="0" tint="-0.249977111117893"/>
      <name val="Calibri"/>
      <family val="2"/>
      <scheme val="minor"/>
    </font>
    <font>
      <sz val="12"/>
      <color rgb="FFD2A5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7B5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56700"/>
        <bgColor indexed="64"/>
      </patternFill>
    </fill>
    <fill>
      <patternFill patternType="solid">
        <fgColor rgb="FFD2A5FF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center" textRotation="90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textRotation="90"/>
    </xf>
    <xf numFmtId="2" fontId="0" fillId="0" borderId="0" xfId="0" applyNumberFormat="1"/>
    <xf numFmtId="2" fontId="0" fillId="2" borderId="0" xfId="0" applyNumberFormat="1" applyFill="1"/>
    <xf numFmtId="2" fontId="1" fillId="2" borderId="0" xfId="0" applyNumberFormat="1" applyFont="1" applyFill="1"/>
    <xf numFmtId="0" fontId="3" fillId="0" borderId="0" xfId="0" applyFont="1" applyFill="1" applyAlignment="1" applyProtection="1">
      <alignment horizontal="center" textRotation="90"/>
      <protection locked="0"/>
    </xf>
    <xf numFmtId="0" fontId="3" fillId="0" borderId="0" xfId="0" applyFont="1" applyFill="1" applyAlignment="1" applyProtection="1">
      <alignment horizontal="center" textRotation="90"/>
    </xf>
    <xf numFmtId="2" fontId="3" fillId="0" borderId="0" xfId="0" applyNumberFormat="1" applyFont="1" applyFill="1" applyAlignment="1" applyProtection="1">
      <alignment horizontal="center" textRotation="90"/>
      <protection locked="0"/>
    </xf>
    <xf numFmtId="0" fontId="3" fillId="0" borderId="0" xfId="0" applyFont="1" applyFill="1" applyAlignment="1" applyProtection="1">
      <alignment horizontal="center"/>
      <protection locked="0"/>
    </xf>
    <xf numFmtId="2" fontId="3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2" fontId="3" fillId="0" borderId="0" xfId="0" applyNumberFormat="1" applyFont="1" applyFill="1" applyAlignment="1" applyProtection="1">
      <alignment horizontal="center"/>
      <protection locked="0"/>
    </xf>
    <xf numFmtId="0" fontId="4" fillId="0" borderId="0" xfId="0" applyFont="1" applyFill="1"/>
    <xf numFmtId="0" fontId="5" fillId="0" borderId="0" xfId="0" applyFont="1" applyFill="1" applyAlignment="1">
      <alignment horizontal="center"/>
    </xf>
    <xf numFmtId="2" fontId="3" fillId="3" borderId="0" xfId="0" applyNumberFormat="1" applyFont="1" applyFill="1" applyAlignment="1" applyProtection="1">
      <alignment horizontal="center" textRotation="90"/>
    </xf>
    <xf numFmtId="0" fontId="3" fillId="3" borderId="0" xfId="0" applyFont="1" applyFill="1" applyAlignment="1" applyProtection="1">
      <alignment horizontal="center" textRotation="90"/>
    </xf>
    <xf numFmtId="2" fontId="3" fillId="3" borderId="0" xfId="0" applyNumberFormat="1" applyFont="1" applyFill="1" applyAlignment="1" applyProtection="1">
      <alignment horizontal="center"/>
    </xf>
    <xf numFmtId="0" fontId="3" fillId="3" borderId="0" xfId="0" applyFont="1" applyFill="1" applyAlignment="1" applyProtection="1">
      <alignment horizontal="center"/>
    </xf>
    <xf numFmtId="0" fontId="3" fillId="4" borderId="0" xfId="0" applyFont="1" applyFill="1" applyAlignment="1" applyProtection="1">
      <alignment horizontal="center"/>
    </xf>
    <xf numFmtId="0" fontId="3" fillId="5" borderId="0" xfId="0" applyFont="1" applyFill="1" applyAlignment="1" applyProtection="1">
      <alignment horizontal="center"/>
    </xf>
    <xf numFmtId="0" fontId="3" fillId="6" borderId="0" xfId="0" applyFont="1" applyFill="1" applyAlignment="1" applyProtection="1">
      <alignment horizontal="center"/>
    </xf>
    <xf numFmtId="2" fontId="6" fillId="3" borderId="0" xfId="0" applyNumberFormat="1" applyFont="1" applyFill="1" applyAlignment="1" applyProtection="1">
      <alignment horizontal="center" textRotation="90"/>
    </xf>
    <xf numFmtId="2" fontId="6" fillId="3" borderId="0" xfId="0" applyNumberFormat="1" applyFont="1" applyFill="1" applyAlignment="1" applyProtection="1">
      <alignment horizontal="center"/>
    </xf>
    <xf numFmtId="2" fontId="6" fillId="3" borderId="0" xfId="0" applyNumberFormat="1" applyFont="1" applyFill="1" applyAlignment="1" applyProtection="1">
      <alignment horizontal="center" textRotation="90"/>
      <protection locked="0"/>
    </xf>
    <xf numFmtId="2" fontId="6" fillId="3" borderId="0" xfId="0" applyNumberFormat="1" applyFont="1" applyFill="1" applyAlignment="1" applyProtection="1">
      <alignment horizontal="center"/>
      <protection locked="0"/>
    </xf>
    <xf numFmtId="0" fontId="3" fillId="7" borderId="0" xfId="0" applyFont="1" applyFill="1" applyAlignment="1" applyProtection="1">
      <alignment horizontal="center"/>
      <protection locked="0"/>
    </xf>
    <xf numFmtId="2" fontId="3" fillId="7" borderId="0" xfId="0" applyNumberFormat="1" applyFont="1" applyFill="1" applyAlignment="1" applyProtection="1">
      <alignment horizontal="center"/>
    </xf>
    <xf numFmtId="2" fontId="3" fillId="7" borderId="0" xfId="0" applyNumberFormat="1" applyFont="1" applyFill="1" applyAlignment="1" applyProtection="1">
      <alignment horizontal="center"/>
      <protection locked="0"/>
    </xf>
    <xf numFmtId="2" fontId="7" fillId="7" borderId="0" xfId="0" applyNumberFormat="1" applyFont="1" applyFill="1" applyAlignment="1" applyProtection="1">
      <alignment horizontal="center"/>
    </xf>
    <xf numFmtId="2" fontId="7" fillId="7" borderId="0" xfId="0" applyNumberFormat="1" applyFont="1" applyFill="1" applyAlignment="1" applyProtection="1">
      <alignment horizontal="center"/>
      <protection locked="0"/>
    </xf>
    <xf numFmtId="0" fontId="5" fillId="7" borderId="0" xfId="0" applyFont="1" applyFill="1" applyAlignment="1">
      <alignment horizontal="center"/>
    </xf>
    <xf numFmtId="0" fontId="3" fillId="7" borderId="0" xfId="0" applyFont="1" applyFill="1" applyAlignment="1" applyProtection="1">
      <alignment horizontal="center"/>
    </xf>
    <xf numFmtId="2" fontId="6" fillId="0" borderId="0" xfId="0" applyNumberFormat="1" applyFont="1" applyFill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2A5FF"/>
      <color rgb="FFB56700"/>
      <color rgb="FFD7B542"/>
      <color rgb="FFD9DAD9"/>
      <color rgb="FF943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CB146-6D1D-8C41-ABD2-1C6B33984326}">
  <dimension ref="A1:AQ1048576"/>
  <sheetViews>
    <sheetView tabSelected="1" workbookViewId="0">
      <pane xSplit="3" topLeftCell="D1" activePane="topRight" state="frozen"/>
      <selection pane="topRight"/>
    </sheetView>
  </sheetViews>
  <sheetFormatPr defaultColWidth="10.796875" defaultRowHeight="15.6" zeroHeight="1"/>
  <cols>
    <col min="1" max="1" width="22.5" style="10" bestFit="1" customWidth="1"/>
    <col min="2" max="2" width="7.296875" style="10" customWidth="1"/>
    <col min="3" max="3" width="17.796875" style="10" bestFit="1" customWidth="1"/>
    <col min="4" max="4" width="9.5" style="10" customWidth="1"/>
    <col min="5" max="6" width="9.5" style="13" customWidth="1"/>
    <col min="7" max="7" width="10.796875" style="11" customWidth="1"/>
    <col min="8" max="8" width="10.796875" style="12" customWidth="1"/>
    <col min="9" max="9" width="10.796875" style="11" customWidth="1"/>
    <col min="10" max="11" width="10.796875" style="13" customWidth="1"/>
    <col min="12" max="12" width="10.796875" style="11" customWidth="1"/>
    <col min="13" max="13" width="10.796875" style="12" customWidth="1"/>
    <col min="14" max="14" width="10.796875" style="11" customWidth="1"/>
    <col min="15" max="16" width="10.796875" style="13" customWidth="1"/>
    <col min="17" max="17" width="10.796875" style="11" customWidth="1"/>
    <col min="18" max="18" width="10.796875" style="12" customWidth="1"/>
    <col min="19" max="19" width="10.796875" style="11" customWidth="1"/>
    <col min="20" max="21" width="10.796875" style="13" customWidth="1"/>
    <col min="22" max="22" width="10.796875" style="11" customWidth="1"/>
    <col min="23" max="24" width="10.796875" style="13" customWidth="1"/>
    <col min="25" max="26" width="10.796875" style="11" customWidth="1"/>
    <col min="27" max="27" width="10.796875" style="12" customWidth="1"/>
    <col min="28" max="28" width="10.796875" style="11" customWidth="1"/>
    <col min="29" max="30" width="10.796875" style="13" customWidth="1"/>
    <col min="31" max="31" width="10.796875" style="11" customWidth="1"/>
    <col min="32" max="32" width="10.796875" style="12" customWidth="1"/>
    <col min="33" max="33" width="10.796875" style="11" customWidth="1"/>
    <col min="34" max="35" width="10.796875" style="13" customWidth="1"/>
    <col min="36" max="36" width="10.796875" style="11" customWidth="1"/>
    <col min="37" max="37" width="10.796875" style="12" customWidth="1"/>
    <col min="38" max="41" width="10.796875" style="11" customWidth="1"/>
    <col min="42" max="42" width="10.796875" style="12" customWidth="1"/>
    <col min="43" max="43" width="10.796875" style="11"/>
    <col min="44" max="16384" width="10.796875" style="12"/>
  </cols>
  <sheetData>
    <row r="1" spans="1:43" s="8" customFormat="1" ht="120.6">
      <c r="A1" s="7" t="s">
        <v>0</v>
      </c>
      <c r="B1" s="7" t="s">
        <v>32</v>
      </c>
      <c r="C1" s="7" t="s">
        <v>1</v>
      </c>
      <c r="D1" s="7" t="s">
        <v>28</v>
      </c>
      <c r="E1" s="9" t="s">
        <v>30</v>
      </c>
      <c r="F1" s="9" t="s">
        <v>31</v>
      </c>
      <c r="G1" s="16" t="s">
        <v>29</v>
      </c>
      <c r="H1" s="17" t="s">
        <v>2</v>
      </c>
      <c r="I1" s="23" t="s">
        <v>4</v>
      </c>
      <c r="J1" s="9" t="s">
        <v>34</v>
      </c>
      <c r="K1" s="9" t="s">
        <v>35</v>
      </c>
      <c r="L1" s="16" t="s">
        <v>33</v>
      </c>
      <c r="M1" s="17" t="s">
        <v>2</v>
      </c>
      <c r="N1" s="23" t="s">
        <v>6</v>
      </c>
      <c r="O1" s="9" t="s">
        <v>36</v>
      </c>
      <c r="P1" s="9" t="s">
        <v>37</v>
      </c>
      <c r="Q1" s="16" t="s">
        <v>38</v>
      </c>
      <c r="R1" s="17" t="s">
        <v>2</v>
      </c>
      <c r="S1" s="23" t="s">
        <v>8</v>
      </c>
      <c r="T1" s="9" t="s">
        <v>60</v>
      </c>
      <c r="U1" s="9" t="s">
        <v>59</v>
      </c>
      <c r="V1" s="16" t="s">
        <v>63</v>
      </c>
      <c r="W1" s="9" t="s">
        <v>62</v>
      </c>
      <c r="X1" s="9" t="s">
        <v>61</v>
      </c>
      <c r="Y1" s="16" t="s">
        <v>64</v>
      </c>
      <c r="Z1" s="16" t="s">
        <v>66</v>
      </c>
      <c r="AA1" s="17" t="s">
        <v>2</v>
      </c>
      <c r="AB1" s="23" t="s">
        <v>10</v>
      </c>
      <c r="AC1" s="9" t="s">
        <v>42</v>
      </c>
      <c r="AD1" s="9" t="s">
        <v>43</v>
      </c>
      <c r="AE1" s="16" t="s">
        <v>44</v>
      </c>
      <c r="AF1" s="17" t="s">
        <v>2</v>
      </c>
      <c r="AG1" s="23" t="s">
        <v>12</v>
      </c>
      <c r="AH1" s="9" t="s">
        <v>45</v>
      </c>
      <c r="AI1" s="9" t="s">
        <v>46</v>
      </c>
      <c r="AJ1" s="16" t="s">
        <v>47</v>
      </c>
      <c r="AK1" s="17" t="s">
        <v>2</v>
      </c>
      <c r="AL1" s="23" t="s">
        <v>14</v>
      </c>
      <c r="AM1" s="16" t="s">
        <v>48</v>
      </c>
      <c r="AN1" s="16" t="s">
        <v>49</v>
      </c>
      <c r="AO1" s="16" t="s">
        <v>15</v>
      </c>
      <c r="AP1" s="17" t="s">
        <v>2</v>
      </c>
      <c r="AQ1" s="23" t="s">
        <v>50</v>
      </c>
    </row>
    <row r="2" spans="1:43">
      <c r="A2" s="14" t="s">
        <v>68</v>
      </c>
      <c r="B2" s="10">
        <v>1</v>
      </c>
      <c r="C2" s="10" t="s">
        <v>70</v>
      </c>
      <c r="E2" s="13">
        <v>8.9</v>
      </c>
      <c r="F2" s="13">
        <v>3.3</v>
      </c>
      <c r="G2" s="18">
        <f t="shared" ref="G2" si="0">E2+F2</f>
        <v>12.2</v>
      </c>
      <c r="H2" s="20">
        <f>RANK(G2, $G$2:$G$94, 0)</f>
        <v>1</v>
      </c>
      <c r="I2" s="24">
        <f>IFERROR((G2/'League Calculation'!B$2)*100, "")</f>
        <v>100</v>
      </c>
      <c r="J2" s="13">
        <v>6.4</v>
      </c>
      <c r="K2" s="13">
        <v>3.4</v>
      </c>
      <c r="L2" s="18">
        <f>J2+K2</f>
        <v>9.8000000000000007</v>
      </c>
      <c r="M2" s="20">
        <f>RANK(L2,$L$2:$L$994)</f>
        <v>1</v>
      </c>
      <c r="N2" s="24">
        <f>IFERROR((L2/'League Calculation'!F$2)*100, "")</f>
        <v>100</v>
      </c>
      <c r="O2" s="13">
        <v>8.25</v>
      </c>
      <c r="P2" s="13">
        <v>2.5</v>
      </c>
      <c r="Q2" s="18">
        <f>O2+P2</f>
        <v>10.75</v>
      </c>
      <c r="R2" s="20">
        <f>RANK(Q2,$Q$2:$Q$994, 0)</f>
        <v>1</v>
      </c>
      <c r="S2" s="24">
        <f>IFERROR((Q2/'League Calculation'!G$2)*100, "")</f>
        <v>100</v>
      </c>
      <c r="T2" s="13">
        <v>9.1999999999999993</v>
      </c>
      <c r="U2" s="13">
        <v>1.6</v>
      </c>
      <c r="V2" s="18">
        <f>T2+U2</f>
        <v>10.799999999999999</v>
      </c>
      <c r="W2" s="13">
        <v>9.1999999999999993</v>
      </c>
      <c r="X2" s="13">
        <v>1.6</v>
      </c>
      <c r="Y2" s="18">
        <f>W2+X2</f>
        <v>10.799999999999999</v>
      </c>
      <c r="Z2" s="18">
        <f>(V2+Y2)/2</f>
        <v>10.799999999999999</v>
      </c>
      <c r="AA2" s="20">
        <f>RANK(Z2,$Z$2:$Z$994, 0)</f>
        <v>1</v>
      </c>
      <c r="AB2" s="24">
        <f>IFERROR((Z2/'League Calculation'!C$2)*100, "")</f>
        <v>100</v>
      </c>
      <c r="AC2" s="13">
        <v>7.85</v>
      </c>
      <c r="AD2" s="13">
        <v>2.9</v>
      </c>
      <c r="AE2" s="18">
        <f>AC2+AD2</f>
        <v>10.75</v>
      </c>
      <c r="AF2" s="20">
        <f>RANK(AE2,$AE$2:$AE$5994, 0)</f>
        <v>1</v>
      </c>
      <c r="AG2" s="24">
        <f>IFERROR((AE2/'League Calculation'!E$2)*100, "")</f>
        <v>100</v>
      </c>
      <c r="AH2" s="13">
        <v>6.8</v>
      </c>
      <c r="AI2" s="13">
        <v>1.9</v>
      </c>
      <c r="AJ2" s="18">
        <f>AH2+AI2</f>
        <v>8.6999999999999993</v>
      </c>
      <c r="AK2" s="20">
        <f>RANK(AJ2,$AJ$2:$AJ$5994, 0)</f>
        <v>1</v>
      </c>
      <c r="AL2" s="24">
        <f>IFERROR((AJ2/'League Calculation'!D$2)*100, "")</f>
        <v>100</v>
      </c>
      <c r="AM2" s="18">
        <f>E2+J2+O2+T2+AC2+AH2</f>
        <v>47.4</v>
      </c>
      <c r="AN2" s="18">
        <f>F2+K2+P2+X2+AD2+AI2</f>
        <v>15.6</v>
      </c>
      <c r="AO2" s="18">
        <f>AM2+AN2</f>
        <v>63</v>
      </c>
      <c r="AP2" s="20">
        <f>RANK(AO2,$AO$2:$AO$59994, 0)</f>
        <v>1</v>
      </c>
      <c r="AQ2" s="24">
        <f>IFERROR(('Elite Men'!AO2/'League Calculation'!J$2)*100, "")</f>
        <v>100</v>
      </c>
    </row>
    <row r="3" spans="1:43">
      <c r="AQ3" s="34"/>
    </row>
    <row r="4" spans="1:43"/>
    <row r="5" spans="1:43"/>
    <row r="6" spans="1:43"/>
    <row r="7" spans="1:43"/>
    <row r="8" spans="1:43"/>
    <row r="9" spans="1:43"/>
    <row r="10" spans="1:43"/>
    <row r="11" spans="1:43"/>
    <row r="12" spans="1:43"/>
    <row r="13" spans="1:43"/>
    <row r="14" spans="1:43"/>
    <row r="15" spans="1:43"/>
    <row r="16" spans="1:4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 spans="8:9"/>
    <row r="1048562" spans="8:9"/>
    <row r="1048563" spans="8:9"/>
    <row r="1048564" spans="8:9"/>
    <row r="1048565" spans="8:9"/>
    <row r="1048566" spans="8:9"/>
    <row r="1048567" spans="8:9"/>
    <row r="1048568" spans="8:9"/>
    <row r="1048569" spans="8:9"/>
    <row r="1048570" spans="8:9">
      <c r="H1048570" s="12" t="e">
        <f>SUM(#REF!)</f>
        <v>#REF!</v>
      </c>
      <c r="I1048570" s="11">
        <f>SUM(I2:I1048569)</f>
        <v>100</v>
      </c>
    </row>
    <row r="1048571" spans="8:9"/>
    <row r="1048572" spans="8:9"/>
    <row r="1048573" spans="8:9"/>
    <row r="1048574" spans="8:9"/>
    <row r="1048575" spans="8:9"/>
    <row r="1048576" spans="8:9"/>
  </sheetData>
  <sheetProtection sheet="1" selectLockedCells="1"/>
  <autoFilter ref="A1:A1048570" xr:uid="{0F782190-8BA9-DD4F-8251-606AFCF85E9D}"/>
  <sortState xmlns:xlrd2="http://schemas.microsoft.com/office/spreadsheetml/2017/richdata2" ref="A2:AQ2">
    <sortCondition descending="1" ref="AO2"/>
  </sortState>
  <phoneticPr fontId="2" type="noConversion"/>
  <dataValidations count="1">
    <dataValidation type="list" allowBlank="1" showInputMessage="1" showErrorMessage="1" sqref="D2:D1048576" xr:uid="{8595E5F8-C42F-274D-96BE-577CDB6AAFFC}">
      <formula1>"Yes"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0AD45-6A8E-B642-B441-251815FC196C}">
  <dimension ref="A1:AM1048567"/>
  <sheetViews>
    <sheetView zoomScale="91" workbookViewId="0">
      <pane xSplit="3" topLeftCell="D1" activePane="topRight" state="frozen"/>
      <selection pane="topRight"/>
    </sheetView>
  </sheetViews>
  <sheetFormatPr defaultColWidth="10.796875" defaultRowHeight="15.6"/>
  <cols>
    <col min="1" max="1" width="27.796875" style="10" bestFit="1" customWidth="1"/>
    <col min="2" max="2" width="8.69921875" style="10" customWidth="1"/>
    <col min="3" max="3" width="22.19921875" style="10" bestFit="1" customWidth="1"/>
    <col min="4" max="6" width="10" style="10" customWidth="1"/>
    <col min="7" max="7" width="10.796875" style="11"/>
    <col min="8" max="8" width="10.796875" style="12"/>
    <col min="9" max="9" width="10.796875" style="11"/>
    <col min="10" max="11" width="10.796875" style="13"/>
    <col min="12" max="12" width="10.796875" style="11"/>
    <col min="13" max="13" width="10.796875" style="12"/>
    <col min="14" max="14" width="10.796875" style="11"/>
    <col min="15" max="16" width="10.796875" style="13"/>
    <col min="17" max="17" width="10.796875" style="11"/>
    <col min="18" max="18" width="10.796875" style="12"/>
    <col min="19" max="19" width="10.796875" style="11"/>
    <col min="20" max="21" width="10.796875" style="13"/>
    <col min="22" max="22" width="10.796875" style="11"/>
    <col min="23" max="23" width="10.796875" style="12"/>
    <col min="24" max="24" width="10.796875" style="11"/>
    <col min="25" max="26" width="10.796875" style="13"/>
    <col min="27" max="27" width="10.796875" style="11"/>
    <col min="28" max="28" width="10.796875" style="12"/>
    <col min="29" max="29" width="10.796875" style="11"/>
    <col min="30" max="31" width="10.796875" style="13"/>
    <col min="32" max="32" width="10.796875" style="11"/>
    <col min="33" max="33" width="10.796875" style="12"/>
    <col min="34" max="37" width="10.796875" style="11"/>
    <col min="38" max="38" width="10.796875" style="12"/>
    <col min="39" max="39" width="10.796875" style="13"/>
    <col min="40" max="16384" width="10.796875" style="10"/>
  </cols>
  <sheetData>
    <row r="1" spans="1:39" s="7" customFormat="1" ht="121.2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6" t="s">
        <v>29</v>
      </c>
      <c r="H1" s="17" t="s">
        <v>2</v>
      </c>
      <c r="I1" s="23" t="s">
        <v>4</v>
      </c>
      <c r="J1" s="9" t="s">
        <v>34</v>
      </c>
      <c r="K1" s="9" t="s">
        <v>35</v>
      </c>
      <c r="L1" s="16" t="s">
        <v>33</v>
      </c>
      <c r="M1" s="17" t="s">
        <v>2</v>
      </c>
      <c r="N1" s="23" t="s">
        <v>6</v>
      </c>
      <c r="O1" s="9" t="s">
        <v>36</v>
      </c>
      <c r="P1" s="9" t="s">
        <v>37</v>
      </c>
      <c r="Q1" s="16" t="s">
        <v>38</v>
      </c>
      <c r="R1" s="17" t="s">
        <v>2</v>
      </c>
      <c r="S1" s="23" t="s">
        <v>8</v>
      </c>
      <c r="T1" s="9" t="s">
        <v>39</v>
      </c>
      <c r="U1" s="9" t="s">
        <v>40</v>
      </c>
      <c r="V1" s="16" t="s">
        <v>41</v>
      </c>
      <c r="W1" s="17" t="s">
        <v>2</v>
      </c>
      <c r="X1" s="23" t="s">
        <v>10</v>
      </c>
      <c r="Y1" s="9" t="s">
        <v>42</v>
      </c>
      <c r="Z1" s="9" t="s">
        <v>43</v>
      </c>
      <c r="AA1" s="16" t="s">
        <v>44</v>
      </c>
      <c r="AB1" s="17" t="s">
        <v>2</v>
      </c>
      <c r="AC1" s="23" t="s">
        <v>12</v>
      </c>
      <c r="AD1" s="9" t="s">
        <v>45</v>
      </c>
      <c r="AE1" s="9" t="s">
        <v>46</v>
      </c>
      <c r="AF1" s="16" t="s">
        <v>47</v>
      </c>
      <c r="AG1" s="17" t="s">
        <v>2</v>
      </c>
      <c r="AH1" s="23" t="s">
        <v>14</v>
      </c>
      <c r="AI1" s="16" t="s">
        <v>48</v>
      </c>
      <c r="AJ1" s="16" t="s">
        <v>49</v>
      </c>
      <c r="AK1" s="16" t="s">
        <v>51</v>
      </c>
      <c r="AL1" s="17" t="s">
        <v>2</v>
      </c>
      <c r="AM1" s="25"/>
    </row>
    <row r="2" spans="1:39">
      <c r="A2" s="10" t="s">
        <v>68</v>
      </c>
      <c r="B2" s="10">
        <v>6</v>
      </c>
      <c r="C2" s="10" t="s">
        <v>72</v>
      </c>
      <c r="E2" s="10">
        <v>8</v>
      </c>
      <c r="F2" s="10">
        <v>3.1</v>
      </c>
      <c r="G2" s="18">
        <f t="shared" ref="G2:G8" si="0">E2+F2</f>
        <v>11.1</v>
      </c>
      <c r="H2" s="19">
        <f t="shared" ref="H2:H8" si="1">RANK(G2, $G$2:$G$91, 0)</f>
        <v>4</v>
      </c>
      <c r="I2" s="24">
        <f>IFERROR((G2/'League Calculation'!B$4)*100, "")</f>
        <v>92.116182572614107</v>
      </c>
      <c r="J2" s="13">
        <v>0</v>
      </c>
      <c r="K2" s="13">
        <v>0</v>
      </c>
      <c r="L2" s="18">
        <f t="shared" ref="L2:L8" si="2">J2+K2</f>
        <v>0</v>
      </c>
      <c r="M2" s="19">
        <f t="shared" ref="M2:M8" si="3">RANK(L2,$L$2:$L$991)</f>
        <v>2</v>
      </c>
      <c r="N2" s="24">
        <f>IFERROR((L2/'League Calculation'!F$4)*100, "")</f>
        <v>0</v>
      </c>
      <c r="O2" s="13">
        <v>7.55</v>
      </c>
      <c r="P2" s="13">
        <v>3</v>
      </c>
      <c r="Q2" s="18">
        <f t="shared" ref="Q2:Q8" si="4">O2+P2</f>
        <v>10.55</v>
      </c>
      <c r="R2" s="20">
        <f t="shared" ref="R2:R8" si="5">RANK(Q2,$Q$2:$Q$991, 0)</f>
        <v>1</v>
      </c>
      <c r="S2" s="24">
        <f>IFERROR((Q2/'League Calculation'!G$4)*100, "")</f>
        <v>100</v>
      </c>
      <c r="T2" s="13">
        <v>9.15</v>
      </c>
      <c r="U2" s="13">
        <v>1.6</v>
      </c>
      <c r="V2" s="18">
        <f t="shared" ref="V2:V8" si="6">T2+U2</f>
        <v>10.75</v>
      </c>
      <c r="W2" s="19">
        <f t="shared" ref="W2:W8" si="7">RANK(V2,$V$2:$V$991, 0)</f>
        <v>5</v>
      </c>
      <c r="X2" s="24">
        <f>IFERROR((V2/'League Calculation'!C$4)*100, "")</f>
        <v>86.345381526104433</v>
      </c>
      <c r="Y2" s="13">
        <v>8.4499999999999993</v>
      </c>
      <c r="Z2" s="13">
        <v>2.6</v>
      </c>
      <c r="AA2" s="18">
        <f t="shared" ref="AA2:AA8" si="8">Y2+Z2</f>
        <v>11.049999999999999</v>
      </c>
      <c r="AB2" s="20">
        <f t="shared" ref="AB2:AB8" si="9">RANK(AA2,$AA$2:$AA$5991, 0)</f>
        <v>1</v>
      </c>
      <c r="AC2" s="24">
        <f>IFERROR((AA2/'League Calculation'!E$4)*100, "")</f>
        <v>100</v>
      </c>
      <c r="AD2" s="13">
        <v>0</v>
      </c>
      <c r="AE2" s="13">
        <v>0</v>
      </c>
      <c r="AF2" s="18">
        <f t="shared" ref="AF2:AF8" si="10">AD2+AE2</f>
        <v>0</v>
      </c>
      <c r="AG2" s="19">
        <f t="shared" ref="AG2:AG8" si="11">RANK(AF2,$AF$2:$AF$5991, 0)</f>
        <v>3</v>
      </c>
      <c r="AH2" s="24">
        <f>IFERROR((AF2/'League Calculation'!D$4)*100, "")</f>
        <v>0</v>
      </c>
      <c r="AI2" s="18">
        <f t="shared" ref="AI2:AJ8" si="12">E2+J2+O2+T2+Y2+AD2</f>
        <v>33.150000000000006</v>
      </c>
      <c r="AJ2" s="18">
        <f t="shared" si="12"/>
        <v>10.299999999999999</v>
      </c>
      <c r="AK2" s="18">
        <f t="shared" ref="AK2:AK8" si="13">AI2+AJ2</f>
        <v>43.45</v>
      </c>
      <c r="AL2" s="20">
        <f t="shared" ref="AL2:AL8" si="14">RANK(AK2,$AK$2:$AK$59991, 0)</f>
        <v>1</v>
      </c>
      <c r="AM2" s="26">
        <f>IFERROR((AK2/'League Calculation'!J$4)*100, "")</f>
        <v>100</v>
      </c>
    </row>
    <row r="3" spans="1:39">
      <c r="A3" s="10" t="s">
        <v>71</v>
      </c>
      <c r="B3" s="10">
        <v>5</v>
      </c>
      <c r="C3" s="10" t="s">
        <v>73</v>
      </c>
      <c r="E3" s="10">
        <v>7.9</v>
      </c>
      <c r="F3" s="10">
        <v>2.2000000000000002</v>
      </c>
      <c r="G3" s="18">
        <f t="shared" si="0"/>
        <v>10.100000000000001</v>
      </c>
      <c r="H3" s="19">
        <f t="shared" si="1"/>
        <v>5</v>
      </c>
      <c r="I3" s="24">
        <f>IFERROR((G3/'League Calculation'!B$4)*100, "")</f>
        <v>83.817427385892117</v>
      </c>
      <c r="J3" s="13">
        <v>0</v>
      </c>
      <c r="K3" s="13">
        <v>0</v>
      </c>
      <c r="L3" s="18">
        <f t="shared" si="2"/>
        <v>0</v>
      </c>
      <c r="M3" s="19">
        <f t="shared" si="3"/>
        <v>2</v>
      </c>
      <c r="N3" s="24">
        <f>IFERROR((L3/'League Calculation'!F$4)*100, "")</f>
        <v>0</v>
      </c>
      <c r="O3" s="13">
        <v>6.8</v>
      </c>
      <c r="P3" s="13">
        <v>3.7</v>
      </c>
      <c r="Q3" s="18">
        <f t="shared" si="4"/>
        <v>10.5</v>
      </c>
      <c r="R3" s="21">
        <f t="shared" si="5"/>
        <v>2</v>
      </c>
      <c r="S3" s="24">
        <f>IFERROR((Q3/'League Calculation'!G$4)*100, "")</f>
        <v>99.526066350710892</v>
      </c>
      <c r="T3" s="13">
        <v>9.5</v>
      </c>
      <c r="U3" s="13">
        <v>1.6</v>
      </c>
      <c r="V3" s="18">
        <f t="shared" si="6"/>
        <v>11.1</v>
      </c>
      <c r="W3" s="19">
        <f t="shared" si="7"/>
        <v>4</v>
      </c>
      <c r="X3" s="24">
        <f>IFERROR((V3/'League Calculation'!C$4)*100, "")</f>
        <v>89.156626506024097</v>
      </c>
      <c r="Y3" s="13">
        <v>0</v>
      </c>
      <c r="Z3" s="13">
        <v>0</v>
      </c>
      <c r="AA3" s="18">
        <f t="shared" si="8"/>
        <v>0</v>
      </c>
      <c r="AB3" s="19">
        <f t="shared" si="9"/>
        <v>3</v>
      </c>
      <c r="AC3" s="24">
        <f>IFERROR((AA3/'League Calculation'!E$4)*100, "")</f>
        <v>0</v>
      </c>
      <c r="AD3" s="13">
        <v>5.75</v>
      </c>
      <c r="AE3" s="13">
        <v>3.2</v>
      </c>
      <c r="AF3" s="18">
        <f t="shared" si="10"/>
        <v>8.9499999999999993</v>
      </c>
      <c r="AG3" s="20">
        <f t="shared" si="11"/>
        <v>1</v>
      </c>
      <c r="AH3" s="24">
        <f>IFERROR((AF3/'League Calculation'!D$4)*100, "")</f>
        <v>100</v>
      </c>
      <c r="AI3" s="18">
        <f t="shared" si="12"/>
        <v>29.95</v>
      </c>
      <c r="AJ3" s="18">
        <f t="shared" si="12"/>
        <v>10.7</v>
      </c>
      <c r="AK3" s="18">
        <f t="shared" si="13"/>
        <v>40.65</v>
      </c>
      <c r="AL3" s="21">
        <f t="shared" si="14"/>
        <v>2</v>
      </c>
      <c r="AM3" s="26">
        <f>IFERROR((AK3/'League Calculation'!J$4)*100, "")</f>
        <v>93.555811277330264</v>
      </c>
    </row>
    <row r="4" spans="1:39">
      <c r="A4" s="10" t="s">
        <v>75</v>
      </c>
      <c r="B4" s="10">
        <v>4</v>
      </c>
      <c r="C4" s="10" t="s">
        <v>74</v>
      </c>
      <c r="E4" s="10">
        <v>8.25</v>
      </c>
      <c r="F4" s="10">
        <v>3.4</v>
      </c>
      <c r="G4" s="18">
        <f t="shared" si="0"/>
        <v>11.65</v>
      </c>
      <c r="H4" s="21">
        <f t="shared" si="1"/>
        <v>2</v>
      </c>
      <c r="I4" s="24">
        <f>IFERROR((G4/'League Calculation'!B$4)*100, "")</f>
        <v>96.680497925311201</v>
      </c>
      <c r="J4" s="13">
        <v>0</v>
      </c>
      <c r="K4" s="13">
        <v>0</v>
      </c>
      <c r="L4" s="18">
        <f t="shared" si="2"/>
        <v>0</v>
      </c>
      <c r="M4" s="19">
        <f t="shared" si="3"/>
        <v>2</v>
      </c>
      <c r="N4" s="24">
        <f>IFERROR((L4/'League Calculation'!F$4)*100, "")</f>
        <v>0</v>
      </c>
      <c r="O4" s="13">
        <v>3.9</v>
      </c>
      <c r="P4" s="13">
        <v>1.9</v>
      </c>
      <c r="Q4" s="18">
        <f t="shared" si="4"/>
        <v>5.8</v>
      </c>
      <c r="R4" s="22">
        <f t="shared" si="5"/>
        <v>3</v>
      </c>
      <c r="S4" s="24">
        <f>IFERROR((Q4/'League Calculation'!G$4)*100, "")</f>
        <v>54.976303317535539</v>
      </c>
      <c r="T4" s="13">
        <v>8.85</v>
      </c>
      <c r="U4" s="13">
        <v>2.8</v>
      </c>
      <c r="V4" s="18">
        <f t="shared" si="6"/>
        <v>11.649999999999999</v>
      </c>
      <c r="W4" s="21">
        <f t="shared" si="7"/>
        <v>2</v>
      </c>
      <c r="X4" s="24">
        <f>IFERROR((V4/'League Calculation'!C$4)*100, "")</f>
        <v>93.574297188755011</v>
      </c>
      <c r="Y4" s="13">
        <v>7.25</v>
      </c>
      <c r="Z4" s="13">
        <v>2.7</v>
      </c>
      <c r="AA4" s="18">
        <f t="shared" si="8"/>
        <v>9.9499999999999993</v>
      </c>
      <c r="AB4" s="21">
        <f t="shared" si="9"/>
        <v>2</v>
      </c>
      <c r="AC4" s="24">
        <f>IFERROR((AA4/'League Calculation'!E$4)*100, "")</f>
        <v>90.045248868778287</v>
      </c>
      <c r="AD4" s="13">
        <v>0</v>
      </c>
      <c r="AE4" s="13">
        <v>0</v>
      </c>
      <c r="AF4" s="18">
        <f t="shared" si="10"/>
        <v>0</v>
      </c>
      <c r="AG4" s="19">
        <f t="shared" si="11"/>
        <v>3</v>
      </c>
      <c r="AH4" s="24">
        <f>IFERROR((AF4/'League Calculation'!D$4)*100, "")</f>
        <v>0</v>
      </c>
      <c r="AI4" s="18">
        <f t="shared" si="12"/>
        <v>28.25</v>
      </c>
      <c r="AJ4" s="18">
        <f t="shared" si="12"/>
        <v>10.8</v>
      </c>
      <c r="AK4" s="18">
        <f t="shared" si="13"/>
        <v>39.049999999999997</v>
      </c>
      <c r="AL4" s="22">
        <f t="shared" si="14"/>
        <v>3</v>
      </c>
      <c r="AM4" s="26">
        <f>IFERROR((AK4/'League Calculation'!J$4)*100, "")</f>
        <v>89.873417721518976</v>
      </c>
    </row>
    <row r="5" spans="1:39">
      <c r="A5" s="10" t="s">
        <v>121</v>
      </c>
      <c r="B5" s="10">
        <v>3</v>
      </c>
      <c r="C5" s="10" t="s">
        <v>124</v>
      </c>
      <c r="E5" s="10">
        <v>7.55</v>
      </c>
      <c r="F5" s="10">
        <v>3.6</v>
      </c>
      <c r="G5" s="18">
        <f t="shared" si="0"/>
        <v>11.15</v>
      </c>
      <c r="H5" s="22">
        <f t="shared" si="1"/>
        <v>3</v>
      </c>
      <c r="I5" s="24">
        <f>IFERROR((G5/'League Calculation'!B$4)*100, "")</f>
        <v>92.531120331950206</v>
      </c>
      <c r="J5" s="13">
        <v>2.6</v>
      </c>
      <c r="K5" s="13">
        <v>1.9</v>
      </c>
      <c r="L5" s="18">
        <f t="shared" si="2"/>
        <v>4.5</v>
      </c>
      <c r="M5" s="20">
        <f t="shared" si="3"/>
        <v>1</v>
      </c>
      <c r="N5" s="24">
        <f>IFERROR((L5/'League Calculation'!F$4)*100, "")</f>
        <v>100</v>
      </c>
      <c r="O5" s="13">
        <v>0</v>
      </c>
      <c r="P5" s="13">
        <v>0</v>
      </c>
      <c r="Q5" s="18">
        <f t="shared" si="4"/>
        <v>0</v>
      </c>
      <c r="R5" s="19">
        <f t="shared" si="5"/>
        <v>4</v>
      </c>
      <c r="S5" s="24">
        <f>IFERROR((Q5/'League Calculation'!G$4)*100, "")</f>
        <v>0</v>
      </c>
      <c r="T5" s="13">
        <v>9.25</v>
      </c>
      <c r="U5" s="13">
        <v>3.2</v>
      </c>
      <c r="V5" s="18">
        <f t="shared" si="6"/>
        <v>12.45</v>
      </c>
      <c r="W5" s="20">
        <f t="shared" si="7"/>
        <v>1</v>
      </c>
      <c r="X5" s="24">
        <f>IFERROR((V5/'League Calculation'!C$4)*100, "")</f>
        <v>100</v>
      </c>
      <c r="Y5" s="13">
        <v>0</v>
      </c>
      <c r="Z5" s="13">
        <v>0</v>
      </c>
      <c r="AA5" s="18">
        <f t="shared" si="8"/>
        <v>0</v>
      </c>
      <c r="AB5" s="19">
        <f t="shared" si="9"/>
        <v>3</v>
      </c>
      <c r="AC5" s="24">
        <f>IFERROR((AA5/'League Calculation'!E$4)*100, "")</f>
        <v>0</v>
      </c>
      <c r="AD5" s="13">
        <v>0</v>
      </c>
      <c r="AE5" s="13">
        <v>1</v>
      </c>
      <c r="AF5" s="18">
        <f t="shared" si="10"/>
        <v>1</v>
      </c>
      <c r="AG5" s="21">
        <f t="shared" si="11"/>
        <v>2</v>
      </c>
      <c r="AH5" s="24">
        <f>IFERROR((AF5/'League Calculation'!D$4)*100, "")</f>
        <v>11.173184357541901</v>
      </c>
      <c r="AI5" s="18">
        <f t="shared" si="12"/>
        <v>19.399999999999999</v>
      </c>
      <c r="AJ5" s="18">
        <f t="shared" si="12"/>
        <v>9.6999999999999993</v>
      </c>
      <c r="AK5" s="18">
        <f t="shared" si="13"/>
        <v>29.099999999999998</v>
      </c>
      <c r="AL5" s="19">
        <f t="shared" si="14"/>
        <v>4</v>
      </c>
      <c r="AM5" s="26">
        <f>IFERROR((AK5/'League Calculation'!J$4)*100, "")</f>
        <v>66.973532796317585</v>
      </c>
    </row>
    <row r="6" spans="1:39">
      <c r="A6" s="10" t="s">
        <v>122</v>
      </c>
      <c r="B6" s="10">
        <v>7</v>
      </c>
      <c r="C6" s="10" t="s">
        <v>125</v>
      </c>
      <c r="E6" s="10">
        <v>8.75</v>
      </c>
      <c r="F6" s="10">
        <v>3.3</v>
      </c>
      <c r="G6" s="18">
        <f t="shared" si="0"/>
        <v>12.05</v>
      </c>
      <c r="H6" s="20">
        <f t="shared" si="1"/>
        <v>1</v>
      </c>
      <c r="I6" s="24">
        <f>IFERROR((G6/'League Calculation'!B$4)*100, "")</f>
        <v>100</v>
      </c>
      <c r="J6" s="13">
        <v>0</v>
      </c>
      <c r="K6" s="13">
        <v>0</v>
      </c>
      <c r="L6" s="18">
        <f t="shared" si="2"/>
        <v>0</v>
      </c>
      <c r="M6" s="19">
        <f t="shared" si="3"/>
        <v>2</v>
      </c>
      <c r="N6" s="24">
        <f>IFERROR((L6/'League Calculation'!F$4)*100, "")</f>
        <v>0</v>
      </c>
      <c r="O6" s="13">
        <v>0</v>
      </c>
      <c r="P6" s="13">
        <v>0</v>
      </c>
      <c r="Q6" s="18">
        <f t="shared" si="4"/>
        <v>0</v>
      </c>
      <c r="R6" s="19">
        <f t="shared" si="5"/>
        <v>4</v>
      </c>
      <c r="S6" s="24">
        <f>IFERROR((Q6/'League Calculation'!G$4)*100, "")</f>
        <v>0</v>
      </c>
      <c r="T6" s="13">
        <v>9.4499999999999993</v>
      </c>
      <c r="U6" s="13">
        <v>1.8</v>
      </c>
      <c r="V6" s="18">
        <f t="shared" si="6"/>
        <v>11.25</v>
      </c>
      <c r="W6" s="22">
        <f t="shared" si="7"/>
        <v>3</v>
      </c>
      <c r="X6" s="24">
        <f>IFERROR((V6/'League Calculation'!C$4)*100, "")</f>
        <v>90.361445783132538</v>
      </c>
      <c r="Y6" s="13">
        <v>0</v>
      </c>
      <c r="Z6" s="13">
        <v>0</v>
      </c>
      <c r="AA6" s="18">
        <f t="shared" si="8"/>
        <v>0</v>
      </c>
      <c r="AB6" s="19">
        <f t="shared" si="9"/>
        <v>3</v>
      </c>
      <c r="AC6" s="24">
        <f>IFERROR((AA6/'League Calculation'!E$4)*100, "")</f>
        <v>0</v>
      </c>
      <c r="AD6" s="13">
        <v>0</v>
      </c>
      <c r="AE6" s="13">
        <v>0</v>
      </c>
      <c r="AF6" s="18">
        <f t="shared" si="10"/>
        <v>0</v>
      </c>
      <c r="AG6" s="19">
        <f t="shared" si="11"/>
        <v>3</v>
      </c>
      <c r="AH6" s="24">
        <f>IFERROR((AF6/'League Calculation'!D$4)*100, "")</f>
        <v>0</v>
      </c>
      <c r="AI6" s="18">
        <f t="shared" si="12"/>
        <v>18.2</v>
      </c>
      <c r="AJ6" s="18">
        <f t="shared" si="12"/>
        <v>5.0999999999999996</v>
      </c>
      <c r="AK6" s="18">
        <f t="shared" si="13"/>
        <v>23.299999999999997</v>
      </c>
      <c r="AL6" s="19">
        <f t="shared" si="14"/>
        <v>5</v>
      </c>
      <c r="AM6" s="26">
        <f>IFERROR((AK6/'League Calculation'!J$4)*100, "")</f>
        <v>53.624856156501721</v>
      </c>
    </row>
    <row r="7" spans="1:39">
      <c r="A7" s="10" t="s">
        <v>69</v>
      </c>
      <c r="B7" s="10">
        <v>1</v>
      </c>
      <c r="C7" s="10" t="s">
        <v>78</v>
      </c>
      <c r="E7" s="10">
        <v>0</v>
      </c>
      <c r="F7" s="10">
        <v>0</v>
      </c>
      <c r="G7" s="18">
        <f t="shared" si="0"/>
        <v>0</v>
      </c>
      <c r="H7" s="19">
        <f t="shared" si="1"/>
        <v>6</v>
      </c>
      <c r="I7" s="24">
        <f>IFERROR((G7/'League Calculation'!B$4)*100, "")</f>
        <v>0</v>
      </c>
      <c r="J7" s="13">
        <v>0</v>
      </c>
      <c r="K7" s="13">
        <v>0</v>
      </c>
      <c r="L7" s="18">
        <f t="shared" si="2"/>
        <v>0</v>
      </c>
      <c r="M7" s="19">
        <f t="shared" si="3"/>
        <v>2</v>
      </c>
      <c r="N7" s="24">
        <f>IFERROR((L7/'League Calculation'!F$4)*100, "")</f>
        <v>0</v>
      </c>
      <c r="O7" s="13">
        <v>0</v>
      </c>
      <c r="P7" s="13">
        <v>0</v>
      </c>
      <c r="Q7" s="18">
        <f t="shared" si="4"/>
        <v>0</v>
      </c>
      <c r="R7" s="19">
        <f t="shared" si="5"/>
        <v>4</v>
      </c>
      <c r="S7" s="24">
        <f>IFERROR((Q7/'League Calculation'!G$4)*100, "")</f>
        <v>0</v>
      </c>
      <c r="T7" s="13">
        <v>0</v>
      </c>
      <c r="U7" s="13">
        <v>0</v>
      </c>
      <c r="V7" s="18">
        <f t="shared" si="6"/>
        <v>0</v>
      </c>
      <c r="W7" s="19">
        <f t="shared" si="7"/>
        <v>6</v>
      </c>
      <c r="X7" s="24">
        <f>IFERROR((V7/'League Calculation'!C$4)*100, "")</f>
        <v>0</v>
      </c>
      <c r="Y7" s="13">
        <v>0</v>
      </c>
      <c r="Z7" s="13">
        <v>0</v>
      </c>
      <c r="AA7" s="18">
        <f t="shared" si="8"/>
        <v>0</v>
      </c>
      <c r="AB7" s="19">
        <f t="shared" si="9"/>
        <v>3</v>
      </c>
      <c r="AC7" s="24">
        <f>IFERROR((AA7/'League Calculation'!E$4)*100, "")</f>
        <v>0</v>
      </c>
      <c r="AD7" s="13">
        <v>0</v>
      </c>
      <c r="AE7" s="13">
        <v>0</v>
      </c>
      <c r="AF7" s="18">
        <f t="shared" si="10"/>
        <v>0</v>
      </c>
      <c r="AG7" s="19">
        <f t="shared" si="11"/>
        <v>3</v>
      </c>
      <c r="AH7" s="24">
        <f>IFERROR((AF7/'League Calculation'!D$4)*100, "")</f>
        <v>0</v>
      </c>
      <c r="AI7" s="18">
        <f t="shared" si="12"/>
        <v>0</v>
      </c>
      <c r="AJ7" s="18">
        <f t="shared" si="12"/>
        <v>0</v>
      </c>
      <c r="AK7" s="18">
        <f t="shared" si="13"/>
        <v>0</v>
      </c>
      <c r="AL7" s="19">
        <f t="shared" si="14"/>
        <v>6</v>
      </c>
      <c r="AM7" s="26">
        <f>IFERROR((AK7/'League Calculation'!J$4)*100, "")</f>
        <v>0</v>
      </c>
    </row>
    <row r="8" spans="1:39">
      <c r="A8" s="10" t="s">
        <v>69</v>
      </c>
      <c r="B8" s="10">
        <v>2</v>
      </c>
      <c r="C8" s="10" t="s">
        <v>123</v>
      </c>
      <c r="E8" s="10">
        <v>0</v>
      </c>
      <c r="F8" s="10">
        <v>0</v>
      </c>
      <c r="G8" s="18">
        <f t="shared" si="0"/>
        <v>0</v>
      </c>
      <c r="H8" s="19">
        <f t="shared" si="1"/>
        <v>6</v>
      </c>
      <c r="I8" s="24">
        <f>IFERROR((G8/'League Calculation'!B$4)*100, "")</f>
        <v>0</v>
      </c>
      <c r="J8" s="13">
        <v>0</v>
      </c>
      <c r="K8" s="13">
        <v>0</v>
      </c>
      <c r="L8" s="18">
        <f t="shared" si="2"/>
        <v>0</v>
      </c>
      <c r="M8" s="19">
        <f t="shared" si="3"/>
        <v>2</v>
      </c>
      <c r="N8" s="24">
        <f>IFERROR((L8/'League Calculation'!F$4)*100, "")</f>
        <v>0</v>
      </c>
      <c r="O8" s="13">
        <v>0</v>
      </c>
      <c r="P8" s="13">
        <v>0</v>
      </c>
      <c r="Q8" s="18">
        <f t="shared" si="4"/>
        <v>0</v>
      </c>
      <c r="R8" s="19">
        <f t="shared" si="5"/>
        <v>4</v>
      </c>
      <c r="S8" s="24">
        <f>IFERROR((Q8/'League Calculation'!G$4)*100, "")</f>
        <v>0</v>
      </c>
      <c r="T8" s="13">
        <v>0</v>
      </c>
      <c r="U8" s="13">
        <v>0</v>
      </c>
      <c r="V8" s="18">
        <f t="shared" si="6"/>
        <v>0</v>
      </c>
      <c r="W8" s="19">
        <f t="shared" si="7"/>
        <v>6</v>
      </c>
      <c r="X8" s="24">
        <f>IFERROR((V8/'League Calculation'!C$4)*100, "")</f>
        <v>0</v>
      </c>
      <c r="Y8" s="13">
        <v>0</v>
      </c>
      <c r="Z8" s="13">
        <v>0</v>
      </c>
      <c r="AA8" s="18">
        <f t="shared" si="8"/>
        <v>0</v>
      </c>
      <c r="AB8" s="19">
        <f t="shared" si="9"/>
        <v>3</v>
      </c>
      <c r="AC8" s="24">
        <f>IFERROR((AA8/'League Calculation'!E$4)*100, "")</f>
        <v>0</v>
      </c>
      <c r="AD8" s="13">
        <v>0</v>
      </c>
      <c r="AE8" s="13">
        <v>0</v>
      </c>
      <c r="AF8" s="18">
        <f t="shared" si="10"/>
        <v>0</v>
      </c>
      <c r="AG8" s="19">
        <f t="shared" si="11"/>
        <v>3</v>
      </c>
      <c r="AH8" s="24">
        <f>IFERROR((AF8/'League Calculation'!D$4)*100, "")</f>
        <v>0</v>
      </c>
      <c r="AI8" s="18">
        <f t="shared" si="12"/>
        <v>0</v>
      </c>
      <c r="AJ8" s="18">
        <f t="shared" si="12"/>
        <v>0</v>
      </c>
      <c r="AK8" s="18">
        <f t="shared" si="13"/>
        <v>0</v>
      </c>
      <c r="AL8" s="19">
        <f t="shared" si="14"/>
        <v>6</v>
      </c>
      <c r="AM8" s="26">
        <f>IFERROR((AK8/'League Calculation'!J$4)*100, "")</f>
        <v>0</v>
      </c>
    </row>
    <row r="1048567" spans="8:9">
      <c r="H1048567" s="12">
        <f>SUM(H6)</f>
        <v>1</v>
      </c>
      <c r="I1048567" s="11">
        <f>SUM(I2:I1048566)</f>
        <v>465.14522821576764</v>
      </c>
    </row>
  </sheetData>
  <sheetProtection sheet="1" selectLockedCells="1"/>
  <autoFilter ref="A1:A1048567" xr:uid="{7B2C7E3B-254D-6A45-8508-C5CEBB562E1E}"/>
  <sortState xmlns:xlrd2="http://schemas.microsoft.com/office/spreadsheetml/2017/richdata2" ref="A2:AM1048567">
    <sortCondition ref="AL1"/>
  </sortState>
  <dataValidations count="1">
    <dataValidation type="list" allowBlank="1" showInputMessage="1" showErrorMessage="1" sqref="D2:D1048576" xr:uid="{55F82778-1074-DF4E-AFA2-A676B28A45E3}">
      <formula1>"Yes"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A8121-8ABD-354D-ACDA-548D4998B455}">
  <dimension ref="A1:AC1048570"/>
  <sheetViews>
    <sheetView zoomScale="91" workbookViewId="0">
      <pane xSplit="3" topLeftCell="D1" activePane="topRight" state="frozen"/>
      <selection pane="topRight"/>
    </sheetView>
  </sheetViews>
  <sheetFormatPr defaultColWidth="10.796875" defaultRowHeight="15.6"/>
  <cols>
    <col min="1" max="1" width="22.5" style="10" bestFit="1" customWidth="1"/>
    <col min="2" max="2" width="8.296875" style="10" customWidth="1"/>
    <col min="3" max="3" width="19.19921875" style="10" bestFit="1" customWidth="1"/>
    <col min="4" max="4" width="4.796875" style="10" customWidth="1"/>
    <col min="5" max="5" width="9.5" style="10" customWidth="1"/>
    <col min="6" max="6" width="10.296875" style="10" customWidth="1"/>
    <col min="7" max="7" width="10.796875" style="11"/>
    <col min="8" max="8" width="10.796875" style="12"/>
    <col min="9" max="9" width="10.796875" style="11"/>
    <col min="10" max="11" width="10.796875" style="13"/>
    <col min="12" max="12" width="10.796875" style="11"/>
    <col min="13" max="13" width="10.796875" style="12"/>
    <col min="14" max="14" width="10.796875" style="11"/>
    <col min="15" max="16" width="10.796875" style="13"/>
    <col min="17" max="17" width="10.796875" style="11"/>
    <col min="18" max="18" width="10.796875" style="12"/>
    <col min="19" max="19" width="10.796875" style="11"/>
    <col min="20" max="21" width="10.796875" style="13"/>
    <col min="22" max="22" width="10.796875" style="11"/>
    <col min="23" max="23" width="10.796875" style="12"/>
    <col min="24" max="27" width="10.796875" style="11"/>
    <col min="28" max="28" width="10.796875" style="12"/>
    <col min="29" max="29" width="10.796875" style="11"/>
    <col min="30" max="16384" width="10.796875" style="10"/>
  </cols>
  <sheetData>
    <row r="1" spans="1:29" s="7" customFormat="1" ht="121.2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6" t="s">
        <v>29</v>
      </c>
      <c r="H1" s="17" t="s">
        <v>2</v>
      </c>
      <c r="I1" s="23" t="s">
        <v>4</v>
      </c>
      <c r="J1" s="9" t="s">
        <v>36</v>
      </c>
      <c r="K1" s="9" t="s">
        <v>37</v>
      </c>
      <c r="L1" s="16" t="s">
        <v>38</v>
      </c>
      <c r="M1" s="17" t="s">
        <v>2</v>
      </c>
      <c r="N1" s="23" t="s">
        <v>8</v>
      </c>
      <c r="O1" s="9" t="s">
        <v>39</v>
      </c>
      <c r="P1" s="9" t="s">
        <v>40</v>
      </c>
      <c r="Q1" s="16" t="s">
        <v>41</v>
      </c>
      <c r="R1" s="17" t="s">
        <v>2</v>
      </c>
      <c r="S1" s="23" t="s">
        <v>10</v>
      </c>
      <c r="T1" s="9" t="s">
        <v>42</v>
      </c>
      <c r="U1" s="9" t="s">
        <v>43</v>
      </c>
      <c r="V1" s="16" t="s">
        <v>44</v>
      </c>
      <c r="W1" s="17" t="s">
        <v>2</v>
      </c>
      <c r="X1" s="23" t="s">
        <v>12</v>
      </c>
      <c r="Y1" s="16" t="s">
        <v>48</v>
      </c>
      <c r="Z1" s="16" t="s">
        <v>49</v>
      </c>
      <c r="AA1" s="16" t="s">
        <v>51</v>
      </c>
      <c r="AB1" s="17" t="s">
        <v>2</v>
      </c>
      <c r="AC1" s="23" t="s">
        <v>50</v>
      </c>
    </row>
    <row r="2" spans="1:29">
      <c r="A2" s="10" t="s">
        <v>75</v>
      </c>
      <c r="B2" s="10">
        <v>3</v>
      </c>
      <c r="C2" s="10" t="s">
        <v>79</v>
      </c>
      <c r="E2" s="10">
        <v>9.8000000000000007</v>
      </c>
      <c r="F2" s="10">
        <v>0.5</v>
      </c>
      <c r="G2" s="18">
        <f>E2+F2</f>
        <v>10.3</v>
      </c>
      <c r="H2" s="20">
        <f>RANK(G2, $G$2:$G$94, 0)</f>
        <v>1</v>
      </c>
      <c r="I2" s="24">
        <f>IFERROR((G2/'League Calculation'!B$6)*100, "")</f>
        <v>100</v>
      </c>
      <c r="J2" s="13">
        <v>0</v>
      </c>
      <c r="K2" s="13">
        <v>0</v>
      </c>
      <c r="L2" s="18">
        <f>J2+K2</f>
        <v>0</v>
      </c>
      <c r="M2" s="19">
        <f>RANK(L2,$L$2:$L$994, 0)</f>
        <v>2</v>
      </c>
      <c r="N2" s="24">
        <f>IFERROR((L2/'League Calculation'!G$6)*100, "")</f>
        <v>0</v>
      </c>
      <c r="O2" s="13">
        <v>9.3000000000000007</v>
      </c>
      <c r="P2" s="13">
        <v>1</v>
      </c>
      <c r="Q2" s="18">
        <f>O2+P2</f>
        <v>10.3</v>
      </c>
      <c r="R2" s="20">
        <f>RANK(Q2,$Q$2:$Q$994, 0)</f>
        <v>1</v>
      </c>
      <c r="S2" s="24">
        <f>IFERROR((Q2/'League Calculation'!C$6)*100, "")</f>
        <v>100</v>
      </c>
      <c r="T2" s="13">
        <v>4.4000000000000004</v>
      </c>
      <c r="U2" s="13">
        <v>0</v>
      </c>
      <c r="V2" s="18">
        <f>T2+U2</f>
        <v>4.4000000000000004</v>
      </c>
      <c r="W2" s="20">
        <f>RANK(V2,$V$2:$V$5994, 0)</f>
        <v>1</v>
      </c>
      <c r="X2" s="24">
        <f>IFERROR((V2/'League Calculation'!E$6)*100, "")</f>
        <v>100</v>
      </c>
      <c r="Y2" s="18">
        <f t="shared" ref="Y2:Z4" si="0">E2+J2+O2+T2</f>
        <v>23.5</v>
      </c>
      <c r="Z2" s="18">
        <f t="shared" si="0"/>
        <v>1.5</v>
      </c>
      <c r="AA2" s="18">
        <f>Y2+Z2</f>
        <v>25</v>
      </c>
      <c r="AB2" s="20">
        <f>RANK(AA2,$AA$2:$AA$59994, 0)</f>
        <v>1</v>
      </c>
      <c r="AC2" s="24">
        <f>IFERROR((AA2/'League Calculation'!J$6)*100, "")</f>
        <v>100</v>
      </c>
    </row>
    <row r="3" spans="1:29">
      <c r="A3" s="10" t="s">
        <v>67</v>
      </c>
      <c r="B3" s="10">
        <v>2</v>
      </c>
      <c r="C3" s="10" t="s">
        <v>127</v>
      </c>
      <c r="E3" s="10">
        <v>8</v>
      </c>
      <c r="F3" s="10">
        <v>0</v>
      </c>
      <c r="G3" s="18">
        <f>E3+F3</f>
        <v>8</v>
      </c>
      <c r="H3" s="21">
        <f>RANK(G3, $G$2:$G$94, 0)</f>
        <v>2</v>
      </c>
      <c r="I3" s="24">
        <f>IFERROR((G3/'League Calculation'!B$6)*100, "")</f>
        <v>77.669902912621353</v>
      </c>
      <c r="J3" s="13">
        <v>5.3</v>
      </c>
      <c r="K3" s="13">
        <v>0</v>
      </c>
      <c r="L3" s="18">
        <f>J3+K3</f>
        <v>5.3</v>
      </c>
      <c r="M3" s="20">
        <f>RANK(L3,$L$2:$L$994, 0)</f>
        <v>1</v>
      </c>
      <c r="N3" s="24">
        <f>IFERROR((L3/'League Calculation'!G$6)*100, "")</f>
        <v>100</v>
      </c>
      <c r="O3" s="13">
        <v>9.3000000000000007</v>
      </c>
      <c r="P3" s="13">
        <v>0</v>
      </c>
      <c r="Q3" s="18">
        <f>O3+P3</f>
        <v>9.3000000000000007</v>
      </c>
      <c r="R3" s="21">
        <f>RANK(Q3,$Q$2:$Q$994, 0)</f>
        <v>2</v>
      </c>
      <c r="S3" s="24">
        <f>IFERROR((Q3/'League Calculation'!C$6)*100, "")</f>
        <v>90.291262135922338</v>
      </c>
      <c r="T3" s="13">
        <v>0</v>
      </c>
      <c r="U3" s="13">
        <v>0</v>
      </c>
      <c r="V3" s="18">
        <f>T3+U3</f>
        <v>0</v>
      </c>
      <c r="W3" s="19">
        <f>RANK(V3,$V$2:$V$5994, 0)</f>
        <v>2</v>
      </c>
      <c r="X3" s="24">
        <f>IFERROR((V3/'League Calculation'!E$6)*100, "")</f>
        <v>0</v>
      </c>
      <c r="Y3" s="18">
        <f t="shared" si="0"/>
        <v>22.6</v>
      </c>
      <c r="Z3" s="18">
        <f t="shared" si="0"/>
        <v>0</v>
      </c>
      <c r="AA3" s="18">
        <f>Y3+Z3</f>
        <v>22.6</v>
      </c>
      <c r="AB3" s="21">
        <f>RANK(AA3,$AA$2:$AA$59994, 0)</f>
        <v>2</v>
      </c>
      <c r="AC3" s="24">
        <f>IFERROR((AA3/'League Calculation'!J$6)*100, "")</f>
        <v>90.4</v>
      </c>
    </row>
    <row r="4" spans="1:29">
      <c r="A4" s="10" t="s">
        <v>81</v>
      </c>
      <c r="B4" s="10">
        <v>1</v>
      </c>
      <c r="C4" s="10" t="s">
        <v>126</v>
      </c>
      <c r="E4" s="10">
        <v>0</v>
      </c>
      <c r="F4" s="10">
        <v>0</v>
      </c>
      <c r="G4" s="18">
        <f>E4+F4</f>
        <v>0</v>
      </c>
      <c r="H4" s="19">
        <f>RANK(G4, $G$2:$G$94, 0)</f>
        <v>3</v>
      </c>
      <c r="I4" s="24">
        <f>IFERROR((G4/'League Calculation'!B$6)*100, "")</f>
        <v>0</v>
      </c>
      <c r="J4" s="13">
        <v>0</v>
      </c>
      <c r="K4" s="13">
        <v>0</v>
      </c>
      <c r="L4" s="18">
        <f>J4+K4</f>
        <v>0</v>
      </c>
      <c r="M4" s="19">
        <f>RANK(L4,$L$2:$L$994, 0)</f>
        <v>2</v>
      </c>
      <c r="N4" s="24">
        <f>IFERROR((L4/'League Calculation'!G$6)*100, "")</f>
        <v>0</v>
      </c>
      <c r="O4" s="13">
        <v>0</v>
      </c>
      <c r="P4" s="13">
        <v>0</v>
      </c>
      <c r="Q4" s="18">
        <f>O4+P4</f>
        <v>0</v>
      </c>
      <c r="R4" s="19">
        <f>RANK(Q4,$Q$2:$Q$994, 0)</f>
        <v>3</v>
      </c>
      <c r="S4" s="24">
        <f>IFERROR((Q4/'League Calculation'!C$6)*100, "")</f>
        <v>0</v>
      </c>
      <c r="T4" s="13">
        <v>0</v>
      </c>
      <c r="U4" s="13">
        <v>0</v>
      </c>
      <c r="V4" s="18">
        <f>T4+U4</f>
        <v>0</v>
      </c>
      <c r="W4" s="19">
        <f>RANK(V4,$V$2:$V$5994, 0)</f>
        <v>2</v>
      </c>
      <c r="X4" s="24">
        <f>IFERROR((V4/'League Calculation'!E$6)*100, "")</f>
        <v>0</v>
      </c>
      <c r="Y4" s="18">
        <f t="shared" si="0"/>
        <v>0</v>
      </c>
      <c r="Z4" s="18">
        <f t="shared" si="0"/>
        <v>0</v>
      </c>
      <c r="AA4" s="18">
        <f>Y4+Z4</f>
        <v>0</v>
      </c>
      <c r="AB4" s="19">
        <f>RANK(AA4,$AA$2:$AA$59994, 0)</f>
        <v>3</v>
      </c>
      <c r="AC4" s="24">
        <f>IFERROR((AA4/'League Calculation'!J$6)*100, "")</f>
        <v>0</v>
      </c>
    </row>
    <row r="1048570" spans="8:9">
      <c r="H1048570" s="12">
        <f>SUM(H6)</f>
        <v>0</v>
      </c>
      <c r="I1048570" s="11">
        <f>SUM(I2:I1048569)</f>
        <v>177.66990291262135</v>
      </c>
    </row>
  </sheetData>
  <sheetProtection sheet="1" selectLockedCells="1"/>
  <autoFilter ref="A1:A1048570" xr:uid="{5651AB29-9FEF-ED45-A411-FED2D055C20E}"/>
  <sortState xmlns:xlrd2="http://schemas.microsoft.com/office/spreadsheetml/2017/richdata2" ref="A2:AC1048570">
    <sortCondition ref="AB1"/>
  </sortState>
  <dataValidations count="1">
    <dataValidation type="list" allowBlank="1" showInputMessage="1" showErrorMessage="1" sqref="D2:D1048576" xr:uid="{91F355D0-A290-A042-AA96-6E59B4ADE53A}">
      <formula1>"Yes"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0C69-AB67-F64E-B478-377BE26363DD}">
  <dimension ref="A1:S1048575"/>
  <sheetViews>
    <sheetView zoomScale="91" workbookViewId="0">
      <pane xSplit="3" topLeftCell="D1" activePane="topRight" state="frozen"/>
      <selection pane="topRight"/>
    </sheetView>
  </sheetViews>
  <sheetFormatPr defaultColWidth="10.796875" defaultRowHeight="15.6"/>
  <cols>
    <col min="1" max="1" width="22.5" style="10" bestFit="1" customWidth="1"/>
    <col min="2" max="2" width="10" style="10" customWidth="1"/>
    <col min="3" max="3" width="19.5" style="10" bestFit="1" customWidth="1"/>
    <col min="4" max="4" width="7.19921875" style="10" customWidth="1"/>
    <col min="5" max="6" width="9.69921875" style="10" customWidth="1"/>
    <col min="7" max="7" width="10.796875" style="11"/>
    <col min="8" max="8" width="10.796875" style="12"/>
    <col min="9" max="9" width="10.796875" style="11"/>
    <col min="10" max="11" width="10.796875" style="13"/>
    <col min="12" max="12" width="10.796875" style="11"/>
    <col min="13" max="13" width="10.796875" style="12"/>
    <col min="14" max="17" width="10.796875" style="11"/>
    <col min="18" max="18" width="10.796875" style="12"/>
    <col min="19" max="19" width="10.796875" style="11"/>
    <col min="20" max="16384" width="10.796875" style="10"/>
  </cols>
  <sheetData>
    <row r="1" spans="1:19" s="7" customFormat="1" ht="121.2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6" t="s">
        <v>29</v>
      </c>
      <c r="H1" s="17" t="s">
        <v>2</v>
      </c>
      <c r="I1" s="23" t="s">
        <v>4</v>
      </c>
      <c r="J1" s="9" t="s">
        <v>39</v>
      </c>
      <c r="K1" s="9" t="s">
        <v>40</v>
      </c>
      <c r="L1" s="16" t="s">
        <v>41</v>
      </c>
      <c r="M1" s="17" t="s">
        <v>2</v>
      </c>
      <c r="N1" s="23" t="s">
        <v>10</v>
      </c>
      <c r="O1" s="16" t="s">
        <v>48</v>
      </c>
      <c r="P1" s="16" t="s">
        <v>49</v>
      </c>
      <c r="Q1" s="16" t="s">
        <v>51</v>
      </c>
      <c r="R1" s="17" t="s">
        <v>2</v>
      </c>
      <c r="S1" s="23" t="s">
        <v>50</v>
      </c>
    </row>
    <row r="2" spans="1:19">
      <c r="A2" s="27" t="s">
        <v>68</v>
      </c>
      <c r="B2" s="27">
        <v>7</v>
      </c>
      <c r="C2" s="27" t="s">
        <v>84</v>
      </c>
      <c r="D2" s="32"/>
      <c r="E2" s="27">
        <v>8.6</v>
      </c>
      <c r="F2" s="27">
        <v>0.5</v>
      </c>
      <c r="G2" s="28">
        <f t="shared" ref="G2:G14" si="0">E2+F2</f>
        <v>9.1</v>
      </c>
      <c r="H2" s="20">
        <f t="shared" ref="H2:H14" si="1">RANK(G2, $G$2:$G$99, 0)</f>
        <v>1</v>
      </c>
      <c r="I2" s="30">
        <f>IFERROR((G2/'League Calculation'!B$8)*100, "")</f>
        <v>100</v>
      </c>
      <c r="J2" s="29">
        <v>9.6</v>
      </c>
      <c r="K2" s="29">
        <v>1.5</v>
      </c>
      <c r="L2" s="28">
        <f t="shared" ref="L2:L14" si="2">J2+K2</f>
        <v>11.1</v>
      </c>
      <c r="M2" s="21">
        <f t="shared" ref="M2:M14" si="3">RANK(L2,$L$2:$L$999, 0)</f>
        <v>2</v>
      </c>
      <c r="N2" s="30">
        <f>IFERROR((L2/'League Calculation'!C$9)*100, "")</f>
        <v>99.107142857142861</v>
      </c>
      <c r="O2" s="28">
        <f t="shared" ref="O2:O14" si="4">E2+J2</f>
        <v>18.2</v>
      </c>
      <c r="P2" s="28">
        <f t="shared" ref="P2:P14" si="5">F2+K2</f>
        <v>2</v>
      </c>
      <c r="Q2" s="28">
        <f t="shared" ref="Q2:Q14" si="6">O2+P2</f>
        <v>20.2</v>
      </c>
      <c r="R2" s="20">
        <f t="shared" ref="R2:R14" si="7">RANK(Q2,$Q$2:$Q$59999, 0)</f>
        <v>1</v>
      </c>
      <c r="S2" s="30">
        <f>IFERROR((Q2/'League Calculation'!J$8)*100, "")</f>
        <v>100</v>
      </c>
    </row>
    <row r="3" spans="1:19">
      <c r="A3" s="10" t="s">
        <v>67</v>
      </c>
      <c r="B3" s="10">
        <v>4</v>
      </c>
      <c r="C3" s="10" t="s">
        <v>131</v>
      </c>
      <c r="E3" s="10">
        <v>7.7</v>
      </c>
      <c r="F3" s="10">
        <v>0.5</v>
      </c>
      <c r="G3" s="18">
        <f t="shared" si="0"/>
        <v>8.1999999999999993</v>
      </c>
      <c r="H3" s="21">
        <f t="shared" si="1"/>
        <v>2</v>
      </c>
      <c r="I3" s="24">
        <f>IFERROR((G3/'League Calculation'!B$8)*100, "")</f>
        <v>90.109890109890102</v>
      </c>
      <c r="J3" s="13">
        <v>9.6999999999999993</v>
      </c>
      <c r="K3" s="13">
        <v>1.5</v>
      </c>
      <c r="L3" s="18">
        <f t="shared" si="2"/>
        <v>11.2</v>
      </c>
      <c r="M3" s="20">
        <f t="shared" si="3"/>
        <v>1</v>
      </c>
      <c r="N3" s="24">
        <f>IFERROR((L3/'League Calculation'!C$9)*100, "")</f>
        <v>100</v>
      </c>
      <c r="O3" s="18">
        <f t="shared" si="4"/>
        <v>17.399999999999999</v>
      </c>
      <c r="P3" s="18">
        <f t="shared" si="5"/>
        <v>2</v>
      </c>
      <c r="Q3" s="18">
        <f t="shared" si="6"/>
        <v>19.399999999999999</v>
      </c>
      <c r="R3" s="21">
        <f t="shared" si="7"/>
        <v>2</v>
      </c>
      <c r="S3" s="24">
        <f>IFERROR((Q3/'League Calculation'!J$8)*100, "")</f>
        <v>96.039603960396036</v>
      </c>
    </row>
    <row r="4" spans="1:19">
      <c r="A4" s="10" t="s">
        <v>68</v>
      </c>
      <c r="B4" s="10">
        <v>8</v>
      </c>
      <c r="C4" s="10" t="s">
        <v>77</v>
      </c>
      <c r="D4" s="15"/>
      <c r="E4" s="10">
        <v>8.1999999999999993</v>
      </c>
      <c r="F4" s="10">
        <v>0</v>
      </c>
      <c r="G4" s="18">
        <f t="shared" si="0"/>
        <v>8.1999999999999993</v>
      </c>
      <c r="H4" s="21">
        <f t="shared" si="1"/>
        <v>2</v>
      </c>
      <c r="I4" s="24">
        <f>IFERROR((G4/'League Calculation'!B$8)*100, "")</f>
        <v>90.109890109890102</v>
      </c>
      <c r="J4" s="13">
        <v>9.5</v>
      </c>
      <c r="K4" s="13">
        <v>1.5</v>
      </c>
      <c r="L4" s="18">
        <f t="shared" si="2"/>
        <v>11</v>
      </c>
      <c r="M4" s="19">
        <f t="shared" si="3"/>
        <v>4</v>
      </c>
      <c r="N4" s="24">
        <f>IFERROR((L4/'League Calculation'!C$9)*100, "")</f>
        <v>98.214285714285722</v>
      </c>
      <c r="O4" s="18">
        <f t="shared" si="4"/>
        <v>17.7</v>
      </c>
      <c r="P4" s="18">
        <f t="shared" si="5"/>
        <v>1.5</v>
      </c>
      <c r="Q4" s="18">
        <f t="shared" si="6"/>
        <v>19.2</v>
      </c>
      <c r="R4" s="22">
        <f t="shared" si="7"/>
        <v>3</v>
      </c>
      <c r="S4" s="24">
        <f>IFERROR((Q4/'League Calculation'!J$8)*100, "")</f>
        <v>95.049504950495049</v>
      </c>
    </row>
    <row r="5" spans="1:19">
      <c r="A5" s="10" t="s">
        <v>68</v>
      </c>
      <c r="B5" s="10">
        <v>13</v>
      </c>
      <c r="C5" s="10" t="s">
        <v>112</v>
      </c>
      <c r="D5" s="15"/>
      <c r="E5" s="10">
        <v>8</v>
      </c>
      <c r="F5" s="10">
        <v>0</v>
      </c>
      <c r="G5" s="18">
        <f t="shared" si="0"/>
        <v>8</v>
      </c>
      <c r="H5" s="19">
        <f t="shared" si="1"/>
        <v>5</v>
      </c>
      <c r="I5" s="24">
        <f>IFERROR((G5/'League Calculation'!B$8)*100, "")</f>
        <v>87.912087912087912</v>
      </c>
      <c r="J5" s="13">
        <v>9.6</v>
      </c>
      <c r="K5" s="13">
        <v>1.5</v>
      </c>
      <c r="L5" s="18">
        <f t="shared" si="2"/>
        <v>11.1</v>
      </c>
      <c r="M5" s="21">
        <f t="shared" si="3"/>
        <v>2</v>
      </c>
      <c r="N5" s="24">
        <f>IFERROR((L5/'League Calculation'!C$9)*100, "")</f>
        <v>99.107142857142861</v>
      </c>
      <c r="O5" s="18">
        <f t="shared" si="4"/>
        <v>17.600000000000001</v>
      </c>
      <c r="P5" s="18">
        <f t="shared" si="5"/>
        <v>1.5</v>
      </c>
      <c r="Q5" s="18">
        <f t="shared" si="6"/>
        <v>19.100000000000001</v>
      </c>
      <c r="R5" s="19">
        <f t="shared" si="7"/>
        <v>4</v>
      </c>
      <c r="S5" s="24">
        <f>IFERROR((Q5/'League Calculation'!J$8)*100, "")</f>
        <v>94.554455445544562</v>
      </c>
    </row>
    <row r="6" spans="1:19">
      <c r="A6" s="10" t="s">
        <v>68</v>
      </c>
      <c r="B6" s="10">
        <v>11</v>
      </c>
      <c r="C6" s="10" t="s">
        <v>85</v>
      </c>
      <c r="D6" s="15"/>
      <c r="E6" s="10">
        <v>7.6</v>
      </c>
      <c r="F6" s="10">
        <v>0.5</v>
      </c>
      <c r="G6" s="18">
        <f t="shared" si="0"/>
        <v>8.1</v>
      </c>
      <c r="H6" s="19">
        <f t="shared" si="1"/>
        <v>4</v>
      </c>
      <c r="I6" s="24">
        <f>IFERROR((G6/'League Calculation'!B$8)*100, "")</f>
        <v>89.010989010989007</v>
      </c>
      <c r="J6" s="13">
        <v>9.4</v>
      </c>
      <c r="K6" s="13">
        <v>1.5</v>
      </c>
      <c r="L6" s="18">
        <f t="shared" si="2"/>
        <v>10.9</v>
      </c>
      <c r="M6" s="19">
        <f t="shared" si="3"/>
        <v>7</v>
      </c>
      <c r="N6" s="24">
        <f>IFERROR((L6/'League Calculation'!C$9)*100, "")</f>
        <v>97.321428571428584</v>
      </c>
      <c r="O6" s="18">
        <f t="shared" si="4"/>
        <v>17</v>
      </c>
      <c r="P6" s="18">
        <f t="shared" si="5"/>
        <v>2</v>
      </c>
      <c r="Q6" s="18">
        <f t="shared" si="6"/>
        <v>19</v>
      </c>
      <c r="R6" s="19">
        <f t="shared" si="7"/>
        <v>5</v>
      </c>
      <c r="S6" s="24">
        <f>IFERROR((Q6/'League Calculation'!J$8)*100, "")</f>
        <v>94.059405940594061</v>
      </c>
    </row>
    <row r="7" spans="1:19">
      <c r="A7" s="10" t="s">
        <v>68</v>
      </c>
      <c r="B7" s="10">
        <v>12</v>
      </c>
      <c r="C7" s="10" t="s">
        <v>86</v>
      </c>
      <c r="D7" s="15"/>
      <c r="E7" s="10">
        <v>7.8</v>
      </c>
      <c r="F7" s="10">
        <v>0</v>
      </c>
      <c r="G7" s="18">
        <f t="shared" si="0"/>
        <v>7.8</v>
      </c>
      <c r="H7" s="19">
        <f t="shared" si="1"/>
        <v>6</v>
      </c>
      <c r="I7" s="24">
        <f>IFERROR((G7/'League Calculation'!B$8)*100, "")</f>
        <v>85.714285714285722</v>
      </c>
      <c r="J7" s="13">
        <v>9.5</v>
      </c>
      <c r="K7" s="13">
        <v>1.5</v>
      </c>
      <c r="L7" s="18">
        <f t="shared" si="2"/>
        <v>11</v>
      </c>
      <c r="M7" s="19">
        <f t="shared" si="3"/>
        <v>4</v>
      </c>
      <c r="N7" s="24">
        <f>IFERROR((L7/'League Calculation'!C$9)*100, "")</f>
        <v>98.214285714285722</v>
      </c>
      <c r="O7" s="18">
        <f t="shared" si="4"/>
        <v>17.3</v>
      </c>
      <c r="P7" s="18">
        <f t="shared" si="5"/>
        <v>1.5</v>
      </c>
      <c r="Q7" s="18">
        <f t="shared" si="6"/>
        <v>18.8</v>
      </c>
      <c r="R7" s="19">
        <f t="shared" si="7"/>
        <v>6</v>
      </c>
      <c r="S7" s="24">
        <f>IFERROR((Q7/'League Calculation'!J$8)*100, "")</f>
        <v>93.069306930693074</v>
      </c>
    </row>
    <row r="8" spans="1:19">
      <c r="A8" s="10" t="s">
        <v>67</v>
      </c>
      <c r="B8" s="10">
        <v>3</v>
      </c>
      <c r="C8" s="10" t="s">
        <v>130</v>
      </c>
      <c r="D8" s="15"/>
      <c r="E8" s="10">
        <v>7.6</v>
      </c>
      <c r="F8" s="10">
        <v>0</v>
      </c>
      <c r="G8" s="18">
        <f t="shared" si="0"/>
        <v>7.6</v>
      </c>
      <c r="H8" s="19">
        <f t="shared" si="1"/>
        <v>7</v>
      </c>
      <c r="I8" s="24">
        <f>IFERROR((G8/'League Calculation'!B$8)*100, "")</f>
        <v>83.516483516483518</v>
      </c>
      <c r="J8" s="13">
        <v>9.6</v>
      </c>
      <c r="K8" s="13">
        <v>1</v>
      </c>
      <c r="L8" s="18">
        <f t="shared" si="2"/>
        <v>10.6</v>
      </c>
      <c r="M8" s="19">
        <f t="shared" si="3"/>
        <v>10</v>
      </c>
      <c r="N8" s="24">
        <f>IFERROR((L8/'League Calculation'!C$9)*100, "")</f>
        <v>94.642857142857153</v>
      </c>
      <c r="O8" s="18">
        <f t="shared" si="4"/>
        <v>17.2</v>
      </c>
      <c r="P8" s="18">
        <f t="shared" si="5"/>
        <v>1</v>
      </c>
      <c r="Q8" s="18">
        <f t="shared" si="6"/>
        <v>18.2</v>
      </c>
      <c r="R8" s="19">
        <f t="shared" si="7"/>
        <v>7</v>
      </c>
      <c r="S8" s="24">
        <f>IFERROR((Q8/'League Calculation'!J$8)*100, "")</f>
        <v>90.099009900990097</v>
      </c>
    </row>
    <row r="9" spans="1:19">
      <c r="A9" s="10" t="s">
        <v>121</v>
      </c>
      <c r="B9" s="10">
        <v>1</v>
      </c>
      <c r="C9" s="10" t="s">
        <v>128</v>
      </c>
      <c r="D9" s="15"/>
      <c r="E9" s="10">
        <v>7</v>
      </c>
      <c r="F9" s="10">
        <v>0</v>
      </c>
      <c r="G9" s="18">
        <f t="shared" si="0"/>
        <v>7</v>
      </c>
      <c r="H9" s="19">
        <f t="shared" si="1"/>
        <v>9</v>
      </c>
      <c r="I9" s="24">
        <f>IFERROR((G9/'League Calculation'!B$8)*100, "")</f>
        <v>76.923076923076934</v>
      </c>
      <c r="J9" s="13">
        <v>9.1999999999999993</v>
      </c>
      <c r="K9" s="13">
        <v>1.5</v>
      </c>
      <c r="L9" s="18">
        <f t="shared" si="2"/>
        <v>10.7</v>
      </c>
      <c r="M9" s="19">
        <f t="shared" si="3"/>
        <v>9</v>
      </c>
      <c r="N9" s="24">
        <f>IFERROR((L9/'League Calculation'!C$9)*100, "")</f>
        <v>95.535714285714292</v>
      </c>
      <c r="O9" s="18">
        <f t="shared" si="4"/>
        <v>16.2</v>
      </c>
      <c r="P9" s="18">
        <f t="shared" si="5"/>
        <v>1.5</v>
      </c>
      <c r="Q9" s="18">
        <f t="shared" si="6"/>
        <v>17.7</v>
      </c>
      <c r="R9" s="19">
        <f t="shared" si="7"/>
        <v>8</v>
      </c>
      <c r="S9" s="24">
        <f>IFERROR((Q9/'League Calculation'!J$8)*100, "")</f>
        <v>87.623762376237622</v>
      </c>
    </row>
    <row r="10" spans="1:19">
      <c r="A10" s="10" t="s">
        <v>121</v>
      </c>
      <c r="B10" s="10">
        <v>2</v>
      </c>
      <c r="C10" s="10" t="s">
        <v>129</v>
      </c>
      <c r="D10" s="15"/>
      <c r="E10" s="10">
        <v>6.7</v>
      </c>
      <c r="F10" s="10">
        <v>0</v>
      </c>
      <c r="G10" s="18">
        <f t="shared" si="0"/>
        <v>6.7</v>
      </c>
      <c r="H10" s="19">
        <f t="shared" si="1"/>
        <v>11</v>
      </c>
      <c r="I10" s="24">
        <f>IFERROR((G10/'League Calculation'!B$8)*100, "")</f>
        <v>73.626373626373635</v>
      </c>
      <c r="J10" s="13">
        <v>9.5</v>
      </c>
      <c r="K10" s="13">
        <v>1.5</v>
      </c>
      <c r="L10" s="18">
        <f t="shared" si="2"/>
        <v>11</v>
      </c>
      <c r="M10" s="19">
        <f t="shared" si="3"/>
        <v>4</v>
      </c>
      <c r="N10" s="24">
        <f>IFERROR((L10/'League Calculation'!C$9)*100, "")</f>
        <v>98.214285714285722</v>
      </c>
      <c r="O10" s="18">
        <f t="shared" si="4"/>
        <v>16.2</v>
      </c>
      <c r="P10" s="18">
        <f t="shared" si="5"/>
        <v>1.5</v>
      </c>
      <c r="Q10" s="18">
        <f t="shared" si="6"/>
        <v>17.7</v>
      </c>
      <c r="R10" s="19">
        <f t="shared" si="7"/>
        <v>8</v>
      </c>
      <c r="S10" s="24">
        <f>IFERROR((Q10/'League Calculation'!J$8)*100, "")</f>
        <v>87.623762376237622</v>
      </c>
    </row>
    <row r="11" spans="1:19">
      <c r="A11" s="10" t="s">
        <v>68</v>
      </c>
      <c r="B11" s="10">
        <v>9</v>
      </c>
      <c r="C11" s="10" t="s">
        <v>82</v>
      </c>
      <c r="D11" s="15"/>
      <c r="E11" s="10">
        <v>7.3</v>
      </c>
      <c r="F11" s="10">
        <v>0</v>
      </c>
      <c r="G11" s="18">
        <f t="shared" si="0"/>
        <v>7.3</v>
      </c>
      <c r="H11" s="19">
        <f t="shared" si="1"/>
        <v>8</v>
      </c>
      <c r="I11" s="24">
        <f>IFERROR((G11/'League Calculation'!B$8)*100, "")</f>
        <v>80.219780219780219</v>
      </c>
      <c r="J11" s="13">
        <v>9.3000000000000007</v>
      </c>
      <c r="K11" s="13">
        <v>1</v>
      </c>
      <c r="L11" s="18">
        <f t="shared" si="2"/>
        <v>10.3</v>
      </c>
      <c r="M11" s="19">
        <f t="shared" si="3"/>
        <v>13</v>
      </c>
      <c r="N11" s="24">
        <f>IFERROR((L11/'League Calculation'!C$9)*100, "")</f>
        <v>91.964285714285737</v>
      </c>
      <c r="O11" s="18">
        <f t="shared" si="4"/>
        <v>16.600000000000001</v>
      </c>
      <c r="P11" s="18">
        <f t="shared" si="5"/>
        <v>1</v>
      </c>
      <c r="Q11" s="18">
        <f t="shared" si="6"/>
        <v>17.600000000000001</v>
      </c>
      <c r="R11" s="19">
        <f t="shared" si="7"/>
        <v>10</v>
      </c>
      <c r="S11" s="24">
        <f>IFERROR((Q11/'League Calculation'!J$8)*100, "")</f>
        <v>87.128712871287135</v>
      </c>
    </row>
    <row r="12" spans="1:19">
      <c r="A12" s="10" t="s">
        <v>67</v>
      </c>
      <c r="B12" s="10">
        <v>6</v>
      </c>
      <c r="C12" s="10" t="s">
        <v>133</v>
      </c>
      <c r="D12" s="15"/>
      <c r="E12" s="10">
        <v>6.8</v>
      </c>
      <c r="F12" s="10">
        <v>0</v>
      </c>
      <c r="G12" s="18">
        <f t="shared" si="0"/>
        <v>6.8</v>
      </c>
      <c r="H12" s="19">
        <f t="shared" si="1"/>
        <v>10</v>
      </c>
      <c r="I12" s="24">
        <f>IFERROR((G12/'League Calculation'!B$8)*100, "")</f>
        <v>74.72527472527473</v>
      </c>
      <c r="J12" s="13">
        <v>9.1</v>
      </c>
      <c r="K12" s="13">
        <v>1.5</v>
      </c>
      <c r="L12" s="18">
        <f t="shared" si="2"/>
        <v>10.6</v>
      </c>
      <c r="M12" s="19">
        <f t="shared" si="3"/>
        <v>10</v>
      </c>
      <c r="N12" s="24">
        <f>IFERROR((L12/'League Calculation'!C$9)*100, "")</f>
        <v>94.642857142857153</v>
      </c>
      <c r="O12" s="18">
        <f t="shared" si="4"/>
        <v>15.899999999999999</v>
      </c>
      <c r="P12" s="18">
        <f t="shared" si="5"/>
        <v>1.5</v>
      </c>
      <c r="Q12" s="18">
        <f t="shared" si="6"/>
        <v>17.399999999999999</v>
      </c>
      <c r="R12" s="19">
        <f t="shared" si="7"/>
        <v>11</v>
      </c>
      <c r="S12" s="24">
        <f>IFERROR((Q12/'League Calculation'!J$8)*100, "")</f>
        <v>86.138613861386133</v>
      </c>
    </row>
    <row r="13" spans="1:19">
      <c r="A13" s="10" t="s">
        <v>68</v>
      </c>
      <c r="B13" s="10">
        <v>10</v>
      </c>
      <c r="C13" s="10" t="s">
        <v>83</v>
      </c>
      <c r="D13" s="15" t="s">
        <v>80</v>
      </c>
      <c r="E13" s="10">
        <v>6.6</v>
      </c>
      <c r="F13" s="10">
        <v>0</v>
      </c>
      <c r="G13" s="18">
        <f t="shared" si="0"/>
        <v>6.6</v>
      </c>
      <c r="H13" s="19">
        <f t="shared" si="1"/>
        <v>12</v>
      </c>
      <c r="I13" s="24">
        <f>IFERROR((G13/'League Calculation'!B$8)*100, "")</f>
        <v>72.527472527472526</v>
      </c>
      <c r="J13" s="13">
        <v>9.1</v>
      </c>
      <c r="K13" s="13">
        <v>1.5</v>
      </c>
      <c r="L13" s="18">
        <f t="shared" si="2"/>
        <v>10.6</v>
      </c>
      <c r="M13" s="19">
        <f t="shared" si="3"/>
        <v>10</v>
      </c>
      <c r="N13" s="24">
        <f>IFERROR((L13/'League Calculation'!C$9)*100, "")</f>
        <v>94.642857142857153</v>
      </c>
      <c r="O13" s="18">
        <f t="shared" si="4"/>
        <v>15.7</v>
      </c>
      <c r="P13" s="18">
        <f t="shared" si="5"/>
        <v>1.5</v>
      </c>
      <c r="Q13" s="18">
        <f t="shared" si="6"/>
        <v>17.2</v>
      </c>
      <c r="R13" s="19">
        <f t="shared" si="7"/>
        <v>12</v>
      </c>
      <c r="S13" s="24">
        <f>IFERROR((Q13/'League Calculation'!J$8)*100, "")</f>
        <v>85.148514851485146</v>
      </c>
    </row>
    <row r="14" spans="1:19">
      <c r="A14" s="10" t="s">
        <v>67</v>
      </c>
      <c r="B14" s="10">
        <v>5</v>
      </c>
      <c r="C14" s="10" t="s">
        <v>132</v>
      </c>
      <c r="D14" s="15"/>
      <c r="E14" s="10">
        <v>5.4</v>
      </c>
      <c r="F14" s="10">
        <v>0</v>
      </c>
      <c r="G14" s="18">
        <f t="shared" si="0"/>
        <v>5.4</v>
      </c>
      <c r="H14" s="19">
        <f t="shared" si="1"/>
        <v>13</v>
      </c>
      <c r="I14" s="24">
        <f>IFERROR((G14/'League Calculation'!B$8)*100, "")</f>
        <v>59.34065934065935</v>
      </c>
      <c r="J14" s="13">
        <v>9.3000000000000007</v>
      </c>
      <c r="K14" s="13">
        <v>1.5</v>
      </c>
      <c r="L14" s="18">
        <f t="shared" si="2"/>
        <v>10.8</v>
      </c>
      <c r="M14" s="19">
        <f t="shared" si="3"/>
        <v>8</v>
      </c>
      <c r="N14" s="24">
        <f>IFERROR((L14/'League Calculation'!C$9)*100, "")</f>
        <v>96.428571428571445</v>
      </c>
      <c r="O14" s="18">
        <f t="shared" si="4"/>
        <v>14.700000000000001</v>
      </c>
      <c r="P14" s="18">
        <f t="shared" si="5"/>
        <v>1.5</v>
      </c>
      <c r="Q14" s="18">
        <f t="shared" si="6"/>
        <v>16.200000000000003</v>
      </c>
      <c r="R14" s="19">
        <f t="shared" si="7"/>
        <v>13</v>
      </c>
      <c r="S14" s="24">
        <f>IFERROR((Q14/'League Calculation'!J$8)*100, "")</f>
        <v>80.198019801980209</v>
      </c>
    </row>
    <row r="1048575" spans="8:9">
      <c r="H1048575" s="12">
        <f>SUM(H6)</f>
        <v>4</v>
      </c>
      <c r="I1048575" s="11">
        <f>SUM(I2:I1048574)</f>
        <v>1063.7362637362637</v>
      </c>
    </row>
  </sheetData>
  <sheetProtection sheet="1" selectLockedCells="1"/>
  <autoFilter ref="A1:A1048575" xr:uid="{6BAAF1A2-D2D6-4B48-870F-8078F5F986F2}"/>
  <sortState xmlns:xlrd2="http://schemas.microsoft.com/office/spreadsheetml/2017/richdata2" ref="A2:S1048575">
    <sortCondition ref="R1"/>
  </sortState>
  <dataValidations count="1">
    <dataValidation type="list" allowBlank="1" showInputMessage="1" showErrorMessage="1" sqref="D2:D1048576" xr:uid="{5C2736D8-6D55-4844-B357-BE5844F46FFE}">
      <formula1>"Yes"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B56DA-8F91-104E-A18C-973B6D793380}">
  <dimension ref="A1:AG1048571"/>
  <sheetViews>
    <sheetView zoomScale="91" workbookViewId="0">
      <pane xSplit="3" topLeftCell="D1" activePane="topRight" state="frozen"/>
      <selection pane="topRight"/>
    </sheetView>
  </sheetViews>
  <sheetFormatPr defaultColWidth="10.796875" defaultRowHeight="15.6"/>
  <cols>
    <col min="1" max="1" width="22.5" style="10" bestFit="1" customWidth="1"/>
    <col min="2" max="2" width="6.69921875" style="10" customWidth="1"/>
    <col min="3" max="3" width="17.796875" style="10" bestFit="1" customWidth="1"/>
    <col min="4" max="6" width="10" style="10" customWidth="1"/>
    <col min="7" max="7" width="10.796875" style="11"/>
    <col min="8" max="8" width="10.796875" style="12"/>
    <col min="9" max="9" width="10.796875" style="11"/>
    <col min="10" max="11" width="10.796875" style="13"/>
    <col min="12" max="12" width="10.796875" style="11"/>
    <col min="13" max="13" width="10.796875" style="12"/>
    <col min="14" max="14" width="10.796875" style="11"/>
    <col min="15" max="16" width="10.796875" style="13"/>
    <col min="17" max="17" width="10.796875" style="11"/>
    <col min="18" max="18" width="10.796875" style="12"/>
    <col min="19" max="19" width="10.796875" style="11"/>
    <col min="20" max="21" width="10.796875" style="13"/>
    <col min="22" max="22" width="10.796875" style="11"/>
    <col min="23" max="24" width="10.796875" style="13"/>
    <col min="25" max="26" width="10.796875" style="11"/>
    <col min="27" max="27" width="10.796875" style="12"/>
    <col min="28" max="31" width="10.796875" style="11"/>
    <col min="32" max="32" width="10.796875" style="12"/>
    <col min="33" max="33" width="10.796875" style="11"/>
    <col min="34" max="16384" width="10.796875" style="12"/>
  </cols>
  <sheetData>
    <row r="1" spans="1:33" s="8" customFormat="1" ht="121.2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6" t="s">
        <v>29</v>
      </c>
      <c r="H1" s="17" t="s">
        <v>2</v>
      </c>
      <c r="I1" s="23" t="s">
        <v>4</v>
      </c>
      <c r="J1" s="9" t="s">
        <v>52</v>
      </c>
      <c r="K1" s="9" t="s">
        <v>53</v>
      </c>
      <c r="L1" s="16" t="s">
        <v>54</v>
      </c>
      <c r="M1" s="17" t="s">
        <v>2</v>
      </c>
      <c r="N1" s="23" t="s">
        <v>24</v>
      </c>
      <c r="O1" s="9" t="s">
        <v>55</v>
      </c>
      <c r="P1" s="9" t="s">
        <v>56</v>
      </c>
      <c r="Q1" s="16" t="s">
        <v>57</v>
      </c>
      <c r="R1" s="17" t="s">
        <v>2</v>
      </c>
      <c r="S1" s="23" t="s">
        <v>25</v>
      </c>
      <c r="T1" s="9" t="s">
        <v>59</v>
      </c>
      <c r="U1" s="9" t="s">
        <v>60</v>
      </c>
      <c r="V1" s="16" t="s">
        <v>63</v>
      </c>
      <c r="W1" s="9" t="s">
        <v>61</v>
      </c>
      <c r="X1" s="9" t="s">
        <v>62</v>
      </c>
      <c r="Y1" s="16" t="s">
        <v>64</v>
      </c>
      <c r="Z1" s="16" t="s">
        <v>65</v>
      </c>
      <c r="AA1" s="17" t="s">
        <v>2</v>
      </c>
      <c r="AB1" s="23" t="s">
        <v>10</v>
      </c>
      <c r="AC1" s="16" t="s">
        <v>48</v>
      </c>
      <c r="AD1" s="16" t="s">
        <v>49</v>
      </c>
      <c r="AE1" s="16" t="s">
        <v>51</v>
      </c>
      <c r="AF1" s="17" t="s">
        <v>2</v>
      </c>
      <c r="AG1" s="23" t="s">
        <v>50</v>
      </c>
    </row>
    <row r="2" spans="1:33">
      <c r="A2" s="10" t="s">
        <v>67</v>
      </c>
      <c r="B2" s="10">
        <v>3</v>
      </c>
      <c r="C2" s="10" t="s">
        <v>134</v>
      </c>
      <c r="E2" s="10">
        <v>6.2</v>
      </c>
      <c r="F2" s="10">
        <v>4</v>
      </c>
      <c r="G2" s="18">
        <f>E2+F2</f>
        <v>10.199999999999999</v>
      </c>
      <c r="H2" s="21">
        <f>RANK(G2, $G$2:$G$95, 0)</f>
        <v>2</v>
      </c>
      <c r="I2" s="24">
        <f>IFERROR((G2/'League Calculation'!B$5)*100, "")</f>
        <v>92.72727272727272</v>
      </c>
      <c r="J2" s="13">
        <v>5.4</v>
      </c>
      <c r="K2" s="13">
        <v>3.3</v>
      </c>
      <c r="L2" s="18">
        <f>J2+K2</f>
        <v>8.6999999999999993</v>
      </c>
      <c r="M2" s="21">
        <f>RANK(L2,$L$2:$L$995)</f>
        <v>2</v>
      </c>
      <c r="N2" s="24">
        <f>IFERROR((L2/'League Calculation'!H$5)*100, "")</f>
        <v>79.816513761467874</v>
      </c>
      <c r="O2" s="13">
        <v>8.6</v>
      </c>
      <c r="P2" s="13">
        <v>2.5</v>
      </c>
      <c r="Q2" s="18">
        <f>O2+P2</f>
        <v>11.1</v>
      </c>
      <c r="R2" s="20">
        <f>RANK(Q2,$Q$2:$Q$995, 0)</f>
        <v>1</v>
      </c>
      <c r="S2" s="24">
        <f>IFERROR((Q2/'League Calculation'!I$5)*100, "")</f>
        <v>100</v>
      </c>
      <c r="T2" s="13">
        <v>3.7</v>
      </c>
      <c r="U2" s="13">
        <v>7.8</v>
      </c>
      <c r="V2" s="18">
        <f>T2+U2</f>
        <v>11.5</v>
      </c>
      <c r="W2" s="13">
        <v>3.7</v>
      </c>
      <c r="X2" s="13">
        <v>7.8</v>
      </c>
      <c r="Y2" s="18">
        <f>W2+X2</f>
        <v>11.5</v>
      </c>
      <c r="Z2" s="18">
        <f>(V2+Y2)/2</f>
        <v>11.5</v>
      </c>
      <c r="AA2" s="20">
        <f>RANK(Z2,$Z$2:$Z$995, 0)</f>
        <v>1</v>
      </c>
      <c r="AB2" s="24">
        <f>IFERROR((Z2/'League Calculation'!C$5)*100, "")</f>
        <v>100</v>
      </c>
      <c r="AC2" s="18">
        <f t="shared" ref="AC2:AD4" si="0">E2+J2+O2+W2</f>
        <v>23.900000000000002</v>
      </c>
      <c r="AD2" s="18">
        <f t="shared" si="0"/>
        <v>17.600000000000001</v>
      </c>
      <c r="AE2" s="18">
        <f>AC2+AD2</f>
        <v>41.5</v>
      </c>
      <c r="AF2" s="20">
        <f>RANK(AE2,$AE$2:$AE$59995, 0)</f>
        <v>1</v>
      </c>
      <c r="AG2" s="24">
        <f>IFERROR((AE2/'League Calculation'!J$5)*100, "")</f>
        <v>100</v>
      </c>
    </row>
    <row r="3" spans="1:33">
      <c r="A3" s="10" t="s">
        <v>67</v>
      </c>
      <c r="B3" s="10">
        <v>1</v>
      </c>
      <c r="C3" s="10" t="s">
        <v>87</v>
      </c>
      <c r="E3" s="10">
        <v>7.9</v>
      </c>
      <c r="F3" s="10">
        <v>3.1</v>
      </c>
      <c r="G3" s="18">
        <f>E3+F3</f>
        <v>11</v>
      </c>
      <c r="H3" s="20">
        <f>RANK(G3, $G$2:$G$95, 0)</f>
        <v>1</v>
      </c>
      <c r="I3" s="24">
        <f>IFERROR((G3/'League Calculation'!B$5)*100, "")</f>
        <v>100</v>
      </c>
      <c r="J3" s="13">
        <v>7.3</v>
      </c>
      <c r="K3" s="13">
        <v>3.6</v>
      </c>
      <c r="L3" s="18">
        <f>J3+K3</f>
        <v>10.9</v>
      </c>
      <c r="M3" s="20">
        <f>RANK(L3,$L$2:$L$995)</f>
        <v>1</v>
      </c>
      <c r="N3" s="24">
        <f>IFERROR((L3/'League Calculation'!H$5)*100, "")</f>
        <v>100</v>
      </c>
      <c r="O3" s="13">
        <v>6.5</v>
      </c>
      <c r="P3" s="13">
        <v>0.9</v>
      </c>
      <c r="Q3" s="18">
        <f>O3+P3</f>
        <v>7.4</v>
      </c>
      <c r="R3" s="21">
        <f>RANK(Q3,$Q$2:$Q$995, 0)</f>
        <v>2</v>
      </c>
      <c r="S3" s="24">
        <f>IFERROR((Q3/'League Calculation'!I$5)*100, "")</f>
        <v>66.666666666666671</v>
      </c>
      <c r="T3" s="13">
        <v>2</v>
      </c>
      <c r="U3" s="13">
        <v>9.4</v>
      </c>
      <c r="V3" s="18">
        <f>T3+U3</f>
        <v>11.4</v>
      </c>
      <c r="W3" s="13">
        <v>2</v>
      </c>
      <c r="X3" s="13">
        <v>9.4</v>
      </c>
      <c r="Y3" s="18">
        <f>W3+X3</f>
        <v>11.4</v>
      </c>
      <c r="Z3" s="18">
        <f>(V3+Y3)/2</f>
        <v>11.4</v>
      </c>
      <c r="AA3" s="21">
        <f>RANK(Z3,$Z$2:$Z$995, 0)</f>
        <v>2</v>
      </c>
      <c r="AB3" s="24">
        <f>IFERROR((Z3/'League Calculation'!C$5)*100, "")</f>
        <v>99.130434782608702</v>
      </c>
      <c r="AC3" s="18">
        <f t="shared" si="0"/>
        <v>23.7</v>
      </c>
      <c r="AD3" s="18">
        <f t="shared" si="0"/>
        <v>17</v>
      </c>
      <c r="AE3" s="18">
        <f>AC3+AD3</f>
        <v>40.700000000000003</v>
      </c>
      <c r="AF3" s="21">
        <f>RANK(AE3,$AE$2:$AE$59995, 0)</f>
        <v>2</v>
      </c>
      <c r="AG3" s="24">
        <f>IFERROR((AE3/'League Calculation'!J$5)*100, "")</f>
        <v>98.07228915662651</v>
      </c>
    </row>
    <row r="4" spans="1:33">
      <c r="A4" s="10" t="s">
        <v>67</v>
      </c>
      <c r="B4" s="10">
        <v>2</v>
      </c>
      <c r="C4" s="10" t="s">
        <v>88</v>
      </c>
      <c r="E4" s="10">
        <v>0</v>
      </c>
      <c r="F4" s="10">
        <v>0</v>
      </c>
      <c r="G4" s="18">
        <f>E4+F4</f>
        <v>0</v>
      </c>
      <c r="H4" s="19">
        <f>RANK(G4, $G$2:$G$95, 0)</f>
        <v>3</v>
      </c>
      <c r="I4" s="24">
        <f>IFERROR((G4/'League Calculation'!B$5)*100, "")</f>
        <v>0</v>
      </c>
      <c r="J4" s="13">
        <v>0</v>
      </c>
      <c r="K4" s="13">
        <v>0</v>
      </c>
      <c r="L4" s="18">
        <f>J4+K4</f>
        <v>0</v>
      </c>
      <c r="M4" s="19">
        <f>RANK(L4,$L$2:$L$995)</f>
        <v>3</v>
      </c>
      <c r="N4" s="24">
        <f>IFERROR((L4/'League Calculation'!H$5)*100, "")</f>
        <v>0</v>
      </c>
      <c r="O4" s="13">
        <v>0</v>
      </c>
      <c r="P4" s="13">
        <v>0</v>
      </c>
      <c r="Q4" s="18">
        <f>O4+P4</f>
        <v>0</v>
      </c>
      <c r="R4" s="19">
        <f>RANK(Q4,$Q$2:$Q$995, 0)</f>
        <v>3</v>
      </c>
      <c r="S4" s="24">
        <f>IFERROR((Q4/'League Calculation'!I$5)*100, "")</f>
        <v>0</v>
      </c>
      <c r="T4" s="13">
        <v>0</v>
      </c>
      <c r="U4" s="13">
        <v>0</v>
      </c>
      <c r="V4" s="18">
        <f>T4+U4</f>
        <v>0</v>
      </c>
      <c r="W4" s="13">
        <v>0</v>
      </c>
      <c r="X4" s="13">
        <v>0</v>
      </c>
      <c r="Y4" s="18">
        <f>W4+X4</f>
        <v>0</v>
      </c>
      <c r="Z4" s="18">
        <f>(V4+Y4)/2</f>
        <v>0</v>
      </c>
      <c r="AA4" s="19">
        <f>RANK(Z4,$Z$2:$Z$995, 0)</f>
        <v>3</v>
      </c>
      <c r="AB4" s="24">
        <f>IFERROR((Z4/'League Calculation'!C$5)*100, "")</f>
        <v>0</v>
      </c>
      <c r="AC4" s="18">
        <f t="shared" si="0"/>
        <v>0</v>
      </c>
      <c r="AD4" s="18">
        <f t="shared" si="0"/>
        <v>0</v>
      </c>
      <c r="AE4" s="18">
        <f>AC4+AD4</f>
        <v>0</v>
      </c>
      <c r="AF4" s="19">
        <f>RANK(AE4,$AE$2:$AE$59995, 0)</f>
        <v>3</v>
      </c>
      <c r="AG4" s="24">
        <f>IFERROR((AE4/'League Calculation'!J$5)*100, "")</f>
        <v>0</v>
      </c>
    </row>
    <row r="1048571" spans="8:9">
      <c r="H1048571" s="12" t="e">
        <f>SUM(#REF!)</f>
        <v>#REF!</v>
      </c>
      <c r="I1048571" s="11">
        <f>SUM(I2:I1048570)</f>
        <v>192.72727272727272</v>
      </c>
    </row>
  </sheetData>
  <sheetProtection sheet="1" selectLockedCells="1"/>
  <autoFilter ref="A1:A1048571" xr:uid="{4953DEB4-F95E-6B48-8844-D5A23150E31A}"/>
  <sortState xmlns:xlrd2="http://schemas.microsoft.com/office/spreadsheetml/2017/richdata2" ref="A2:AG1048571">
    <sortCondition ref="AF1"/>
  </sortState>
  <dataValidations count="1">
    <dataValidation type="list" allowBlank="1" showInputMessage="1" showErrorMessage="1" sqref="D2:D1048576" xr:uid="{9CBB6845-181F-C441-BF28-25478559D739}">
      <formula1>"Yes"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A5556-9788-F746-91B0-F70E631810BE}">
  <dimension ref="A1:AC1048576"/>
  <sheetViews>
    <sheetView zoomScale="91" workbookViewId="0">
      <pane xSplit="3" topLeftCell="D1" activePane="topRight" state="frozen"/>
      <selection pane="topRight"/>
    </sheetView>
  </sheetViews>
  <sheetFormatPr defaultColWidth="10.796875" defaultRowHeight="15.6"/>
  <cols>
    <col min="1" max="1" width="22.5" style="10" bestFit="1" customWidth="1"/>
    <col min="2" max="2" width="9.5" style="10" customWidth="1"/>
    <col min="3" max="3" width="20.296875" style="10" bestFit="1" customWidth="1"/>
    <col min="4" max="6" width="10" style="10" customWidth="1"/>
    <col min="7" max="7" width="10.796875" style="11"/>
    <col min="8" max="8" width="10.796875" style="12"/>
    <col min="9" max="9" width="10.796875" style="11"/>
    <col min="10" max="11" width="10.796875" style="13"/>
    <col min="12" max="12" width="10.796875" style="11"/>
    <col min="13" max="13" width="10.796875" style="12"/>
    <col min="14" max="14" width="10.796875" style="11"/>
    <col min="15" max="16" width="10.796875" style="13"/>
    <col min="17" max="17" width="10.796875" style="11"/>
    <col min="18" max="18" width="10.796875" style="12"/>
    <col min="19" max="19" width="10.796875" style="11"/>
    <col min="20" max="21" width="10.796875" style="13"/>
    <col min="22" max="22" width="10.796875" style="11"/>
    <col min="23" max="23" width="10.796875" style="12"/>
    <col min="24" max="27" width="10.796875" style="11"/>
    <col min="28" max="28" width="10.796875" style="12"/>
    <col min="29" max="29" width="10.796875" style="11"/>
    <col min="30" max="16384" width="10.796875" style="10"/>
  </cols>
  <sheetData>
    <row r="1" spans="1:29" s="7" customFormat="1" ht="121.2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6" t="s">
        <v>29</v>
      </c>
      <c r="H1" s="17" t="s">
        <v>2</v>
      </c>
      <c r="I1" s="23" t="s">
        <v>4</v>
      </c>
      <c r="J1" s="9" t="s">
        <v>52</v>
      </c>
      <c r="K1" s="9" t="s">
        <v>53</v>
      </c>
      <c r="L1" s="16" t="s">
        <v>54</v>
      </c>
      <c r="M1" s="17" t="s">
        <v>2</v>
      </c>
      <c r="N1" s="23" t="s">
        <v>24</v>
      </c>
      <c r="O1" s="9" t="s">
        <v>55</v>
      </c>
      <c r="P1" s="9" t="s">
        <v>56</v>
      </c>
      <c r="Q1" s="16" t="s">
        <v>57</v>
      </c>
      <c r="R1" s="17" t="s">
        <v>2</v>
      </c>
      <c r="S1" s="23" t="s">
        <v>25</v>
      </c>
      <c r="T1" s="9" t="s">
        <v>39</v>
      </c>
      <c r="U1" s="9" t="s">
        <v>40</v>
      </c>
      <c r="V1" s="16" t="s">
        <v>41</v>
      </c>
      <c r="W1" s="17" t="s">
        <v>2</v>
      </c>
      <c r="X1" s="23" t="s">
        <v>10</v>
      </c>
      <c r="Y1" s="16" t="s">
        <v>48</v>
      </c>
      <c r="Z1" s="16" t="s">
        <v>49</v>
      </c>
      <c r="AA1" s="16" t="s">
        <v>51</v>
      </c>
      <c r="AB1" s="17" t="s">
        <v>2</v>
      </c>
      <c r="AC1" s="23" t="s">
        <v>58</v>
      </c>
    </row>
    <row r="2" spans="1:29">
      <c r="A2" s="10" t="s">
        <v>71</v>
      </c>
      <c r="B2" s="10">
        <v>2</v>
      </c>
      <c r="C2" s="10" t="s">
        <v>92</v>
      </c>
      <c r="E2" s="10">
        <v>7.9</v>
      </c>
      <c r="F2" s="10">
        <v>4.8</v>
      </c>
      <c r="G2" s="18">
        <f t="shared" ref="G2:G20" si="0">E2+F2</f>
        <v>12.7</v>
      </c>
      <c r="H2" s="20">
        <f t="shared" ref="H2:H20" si="1">RANK(G2, $G$2:$G$100, 0)</f>
        <v>1</v>
      </c>
      <c r="I2" s="24">
        <f>IFERROR((G2/'League Calculation'!B$3)*100, "")</f>
        <v>100</v>
      </c>
      <c r="J2" s="13">
        <v>6.65</v>
      </c>
      <c r="K2" s="13">
        <v>3.8</v>
      </c>
      <c r="L2" s="18">
        <f t="shared" ref="L2:L20" si="2">J2+K2</f>
        <v>10.45</v>
      </c>
      <c r="M2" s="19">
        <f t="shared" ref="M2:M20" si="3">RANK(L2,$L$2:$L$1000)</f>
        <v>4</v>
      </c>
      <c r="N2" s="24">
        <f>IFERROR((L2/'League Calculation'!H$3)*100, "")</f>
        <v>86.363636363636346</v>
      </c>
      <c r="O2" s="13">
        <v>0</v>
      </c>
      <c r="P2" s="13">
        <v>0</v>
      </c>
      <c r="Q2" s="18">
        <f t="shared" ref="Q2:Q20" si="4">O2+P2</f>
        <v>0</v>
      </c>
      <c r="R2" s="19">
        <f t="shared" ref="R2:R20" si="5">RANK(Q2,$Q$2:$Q$1000, 0)</f>
        <v>9</v>
      </c>
      <c r="S2" s="24">
        <f>IFERROR((Q2/'League Calculation'!I$3)*100, "")</f>
        <v>0</v>
      </c>
      <c r="T2" s="13">
        <v>8.5</v>
      </c>
      <c r="U2" s="13">
        <v>4.2</v>
      </c>
      <c r="V2" s="18">
        <f t="shared" ref="V2:V20" si="6">T2+U2</f>
        <v>12.7</v>
      </c>
      <c r="W2" s="20">
        <f t="shared" ref="W2:W20" si="7">RANK(V2,$V$2:$V$1000, 0)</f>
        <v>1</v>
      </c>
      <c r="X2" s="24">
        <f>IFERROR((V2/'League Calculation'!C$3)*100, "")</f>
        <v>100</v>
      </c>
      <c r="Y2" s="18">
        <f t="shared" ref="Y2:Y20" si="8">E2+J2+O2+T2</f>
        <v>23.05</v>
      </c>
      <c r="Z2" s="18">
        <f t="shared" ref="Z2:Z20" si="9">F2+K2+P2+U2</f>
        <v>12.8</v>
      </c>
      <c r="AA2" s="18">
        <f t="shared" ref="AA2:AA20" si="10">Y2+Z2</f>
        <v>35.85</v>
      </c>
      <c r="AB2" s="20">
        <f t="shared" ref="AB2:AB20" si="11">RANK(AA2,$AA$2:$AA$60000, 0)</f>
        <v>1</v>
      </c>
      <c r="AC2" s="24">
        <f>IFERROR((AA2/'League Calculation'!J$3)*100, "")</f>
        <v>100</v>
      </c>
    </row>
    <row r="3" spans="1:29">
      <c r="A3" s="10" t="s">
        <v>76</v>
      </c>
      <c r="B3" s="10">
        <v>8</v>
      </c>
      <c r="C3" s="10" t="s">
        <v>136</v>
      </c>
      <c r="E3" s="10">
        <v>6.5</v>
      </c>
      <c r="F3" s="10">
        <v>3.4</v>
      </c>
      <c r="G3" s="18">
        <f t="shared" si="0"/>
        <v>9.9</v>
      </c>
      <c r="H3" s="19">
        <f t="shared" si="1"/>
        <v>8</v>
      </c>
      <c r="I3" s="24">
        <f>IFERROR((G3/'League Calculation'!B$3)*100, "")</f>
        <v>77.952755905511822</v>
      </c>
      <c r="J3" s="13">
        <v>8.3000000000000007</v>
      </c>
      <c r="K3" s="13">
        <v>3.8</v>
      </c>
      <c r="L3" s="18">
        <f t="shared" si="2"/>
        <v>12.100000000000001</v>
      </c>
      <c r="M3" s="20">
        <f t="shared" si="3"/>
        <v>1</v>
      </c>
      <c r="N3" s="24">
        <f>IFERROR((L3/'League Calculation'!H$3)*100, "")</f>
        <v>100</v>
      </c>
      <c r="O3" s="13">
        <v>0</v>
      </c>
      <c r="P3" s="13">
        <v>0</v>
      </c>
      <c r="Q3" s="18">
        <f t="shared" si="4"/>
        <v>0</v>
      </c>
      <c r="R3" s="19">
        <f t="shared" si="5"/>
        <v>9</v>
      </c>
      <c r="S3" s="24">
        <f>IFERROR((Q3/'League Calculation'!I$3)*100, "")</f>
        <v>0</v>
      </c>
      <c r="T3" s="13">
        <v>9.6999999999999993</v>
      </c>
      <c r="U3" s="13">
        <v>3</v>
      </c>
      <c r="V3" s="18">
        <f t="shared" si="6"/>
        <v>12.7</v>
      </c>
      <c r="W3" s="20">
        <f t="shared" si="7"/>
        <v>1</v>
      </c>
      <c r="X3" s="24">
        <f>IFERROR((V3/'League Calculation'!C$3)*100, "")</f>
        <v>100</v>
      </c>
      <c r="Y3" s="18">
        <f t="shared" si="8"/>
        <v>24.5</v>
      </c>
      <c r="Z3" s="18">
        <f t="shared" si="9"/>
        <v>10.199999999999999</v>
      </c>
      <c r="AA3" s="18">
        <f t="shared" si="10"/>
        <v>34.700000000000003</v>
      </c>
      <c r="AB3" s="21">
        <f t="shared" si="11"/>
        <v>2</v>
      </c>
      <c r="AC3" s="24">
        <f>IFERROR((AA3/'League Calculation'!J$3)*100, "")</f>
        <v>96.792189679218978</v>
      </c>
    </row>
    <row r="4" spans="1:29">
      <c r="A4" s="10" t="s">
        <v>71</v>
      </c>
      <c r="B4" s="10">
        <v>4</v>
      </c>
      <c r="C4" s="10" t="s">
        <v>90</v>
      </c>
      <c r="E4" s="10">
        <v>7.8</v>
      </c>
      <c r="F4" s="10">
        <v>3</v>
      </c>
      <c r="G4" s="18">
        <f t="shared" si="0"/>
        <v>10.8</v>
      </c>
      <c r="H4" s="19">
        <f t="shared" si="1"/>
        <v>5</v>
      </c>
      <c r="I4" s="24">
        <f>IFERROR((G4/'League Calculation'!B$3)*100, "")</f>
        <v>85.039370078740177</v>
      </c>
      <c r="J4" s="13">
        <v>7.7</v>
      </c>
      <c r="K4" s="13">
        <v>4.4000000000000004</v>
      </c>
      <c r="L4" s="18">
        <f t="shared" si="2"/>
        <v>12.100000000000001</v>
      </c>
      <c r="M4" s="20">
        <f t="shared" si="3"/>
        <v>1</v>
      </c>
      <c r="N4" s="24">
        <f>IFERROR((L4/'League Calculation'!H$3)*100, "")</f>
        <v>100</v>
      </c>
      <c r="O4" s="13">
        <v>0</v>
      </c>
      <c r="P4" s="13">
        <v>0</v>
      </c>
      <c r="Q4" s="18">
        <f t="shared" si="4"/>
        <v>0</v>
      </c>
      <c r="R4" s="19">
        <f t="shared" si="5"/>
        <v>9</v>
      </c>
      <c r="S4" s="24">
        <f>IFERROR((Q4/'League Calculation'!I$3)*100, "")</f>
        <v>0</v>
      </c>
      <c r="T4" s="13">
        <v>8.6</v>
      </c>
      <c r="U4" s="13">
        <v>3</v>
      </c>
      <c r="V4" s="18">
        <f t="shared" si="6"/>
        <v>11.6</v>
      </c>
      <c r="W4" s="19">
        <f t="shared" si="7"/>
        <v>10</v>
      </c>
      <c r="X4" s="24">
        <f>IFERROR((V4/'League Calculation'!C$3)*100, "")</f>
        <v>91.338582677165363</v>
      </c>
      <c r="Y4" s="18">
        <f t="shared" si="8"/>
        <v>24.1</v>
      </c>
      <c r="Z4" s="18">
        <f t="shared" si="9"/>
        <v>10.4</v>
      </c>
      <c r="AA4" s="18">
        <f t="shared" si="10"/>
        <v>34.5</v>
      </c>
      <c r="AB4" s="22">
        <f t="shared" si="11"/>
        <v>3</v>
      </c>
      <c r="AC4" s="24">
        <f>IFERROR((AA4/'League Calculation'!J$3)*100, "")</f>
        <v>96.23430962343096</v>
      </c>
    </row>
    <row r="5" spans="1:29">
      <c r="A5" s="10" t="s">
        <v>71</v>
      </c>
      <c r="B5" s="10">
        <v>10</v>
      </c>
      <c r="C5" s="10" t="s">
        <v>95</v>
      </c>
      <c r="E5" s="10">
        <v>7.4</v>
      </c>
      <c r="F5" s="10">
        <v>3.8</v>
      </c>
      <c r="G5" s="18">
        <f t="shared" si="0"/>
        <v>11.2</v>
      </c>
      <c r="H5" s="21">
        <f t="shared" si="1"/>
        <v>2</v>
      </c>
      <c r="I5" s="24">
        <f>IFERROR((G5/'League Calculation'!B$3)*100, "")</f>
        <v>88.188976377952756</v>
      </c>
      <c r="J5" s="13">
        <v>0</v>
      </c>
      <c r="K5" s="13">
        <v>0</v>
      </c>
      <c r="L5" s="18">
        <f t="shared" si="2"/>
        <v>0</v>
      </c>
      <c r="M5" s="19">
        <f t="shared" si="3"/>
        <v>9</v>
      </c>
      <c r="N5" s="24">
        <f>IFERROR((L5/'League Calculation'!H$3)*100, "")</f>
        <v>0</v>
      </c>
      <c r="O5" s="13">
        <v>7.4</v>
      </c>
      <c r="P5" s="13">
        <v>3.4</v>
      </c>
      <c r="Q5" s="18">
        <f t="shared" si="4"/>
        <v>10.8</v>
      </c>
      <c r="R5" s="21">
        <f t="shared" si="5"/>
        <v>2</v>
      </c>
      <c r="S5" s="24">
        <f>IFERROR((Q5/'League Calculation'!I$3)*100, "")</f>
        <v>88.524590163934434</v>
      </c>
      <c r="T5" s="13">
        <v>9.1</v>
      </c>
      <c r="U5" s="13">
        <v>3</v>
      </c>
      <c r="V5" s="18">
        <f t="shared" si="6"/>
        <v>12.1</v>
      </c>
      <c r="W5" s="19">
        <f t="shared" si="7"/>
        <v>6</v>
      </c>
      <c r="X5" s="24">
        <f>IFERROR((V5/'League Calculation'!C$3)*100, "")</f>
        <v>95.275590551181097</v>
      </c>
      <c r="Y5" s="18">
        <f t="shared" si="8"/>
        <v>23.9</v>
      </c>
      <c r="Z5" s="18">
        <f t="shared" si="9"/>
        <v>10.199999999999999</v>
      </c>
      <c r="AA5" s="18">
        <f t="shared" si="10"/>
        <v>34.099999999999994</v>
      </c>
      <c r="AB5" s="19">
        <f t="shared" si="11"/>
        <v>4</v>
      </c>
      <c r="AC5" s="24">
        <f>IFERROR((AA5/'League Calculation'!J$3)*100, "")</f>
        <v>95.118549511854937</v>
      </c>
    </row>
    <row r="6" spans="1:29">
      <c r="A6" s="10" t="s">
        <v>68</v>
      </c>
      <c r="B6" s="10">
        <v>5</v>
      </c>
      <c r="C6" s="10" t="s">
        <v>94</v>
      </c>
      <c r="E6" s="10">
        <v>7.1</v>
      </c>
      <c r="F6" s="10">
        <v>3.1</v>
      </c>
      <c r="G6" s="18">
        <f t="shared" si="0"/>
        <v>10.199999999999999</v>
      </c>
      <c r="H6" s="19">
        <f t="shared" si="1"/>
        <v>6</v>
      </c>
      <c r="I6" s="24">
        <f>IFERROR((G6/'League Calculation'!B$3)*100, "")</f>
        <v>80.314960629921259</v>
      </c>
      <c r="J6" s="13">
        <v>8.4</v>
      </c>
      <c r="K6" s="13">
        <v>3.4</v>
      </c>
      <c r="L6" s="18">
        <f t="shared" si="2"/>
        <v>11.8</v>
      </c>
      <c r="M6" s="22">
        <f t="shared" si="3"/>
        <v>3</v>
      </c>
      <c r="N6" s="24">
        <f>IFERROR((L6/'League Calculation'!H$3)*100, "")</f>
        <v>97.52066115702479</v>
      </c>
      <c r="O6" s="13">
        <v>0</v>
      </c>
      <c r="P6" s="13">
        <v>0</v>
      </c>
      <c r="Q6" s="18">
        <f t="shared" si="4"/>
        <v>0</v>
      </c>
      <c r="R6" s="19">
        <f t="shared" si="5"/>
        <v>9</v>
      </c>
      <c r="S6" s="24">
        <f>IFERROR((Q6/'League Calculation'!I$3)*100, "")</f>
        <v>0</v>
      </c>
      <c r="T6" s="13">
        <v>9</v>
      </c>
      <c r="U6" s="13">
        <v>3</v>
      </c>
      <c r="V6" s="18">
        <f t="shared" si="6"/>
        <v>12</v>
      </c>
      <c r="W6" s="19">
        <f t="shared" si="7"/>
        <v>8</v>
      </c>
      <c r="X6" s="24">
        <f>IFERROR((V6/'League Calculation'!C$3)*100, "")</f>
        <v>94.488188976377955</v>
      </c>
      <c r="Y6" s="18">
        <f t="shared" si="8"/>
        <v>24.5</v>
      </c>
      <c r="Z6" s="18">
        <f t="shared" si="9"/>
        <v>9.5</v>
      </c>
      <c r="AA6" s="18">
        <f t="shared" si="10"/>
        <v>34</v>
      </c>
      <c r="AB6" s="19">
        <f t="shared" si="11"/>
        <v>5</v>
      </c>
      <c r="AC6" s="24">
        <f>IFERROR((AA6/'League Calculation'!J$3)*100, "")</f>
        <v>94.839609483960942</v>
      </c>
    </row>
    <row r="7" spans="1:29">
      <c r="A7" s="10" t="s">
        <v>75</v>
      </c>
      <c r="B7" s="10">
        <v>14</v>
      </c>
      <c r="C7" s="10" t="s">
        <v>98</v>
      </c>
      <c r="E7" s="10">
        <v>7.5</v>
      </c>
      <c r="F7" s="10">
        <v>3.5</v>
      </c>
      <c r="G7" s="18">
        <f t="shared" si="0"/>
        <v>11</v>
      </c>
      <c r="H7" s="22">
        <f t="shared" si="1"/>
        <v>3</v>
      </c>
      <c r="I7" s="24">
        <f>IFERROR((G7/'League Calculation'!B$3)*100, "")</f>
        <v>86.614173228346459</v>
      </c>
      <c r="J7" s="13">
        <v>0</v>
      </c>
      <c r="K7" s="13">
        <v>0</v>
      </c>
      <c r="L7" s="18">
        <f t="shared" si="2"/>
        <v>0</v>
      </c>
      <c r="M7" s="19">
        <f t="shared" si="3"/>
        <v>9</v>
      </c>
      <c r="N7" s="24">
        <f>IFERROR((L7/'League Calculation'!H$3)*100, "")</f>
        <v>0</v>
      </c>
      <c r="O7" s="13">
        <v>5.9</v>
      </c>
      <c r="P7" s="13">
        <v>4.3</v>
      </c>
      <c r="Q7" s="18">
        <f t="shared" si="4"/>
        <v>10.199999999999999</v>
      </c>
      <c r="R7" s="22">
        <f t="shared" si="5"/>
        <v>3</v>
      </c>
      <c r="S7" s="24">
        <f>IFERROR((Q7/'League Calculation'!I$3)*100, "")</f>
        <v>83.606557377049185</v>
      </c>
      <c r="T7" s="13">
        <v>9.1999999999999993</v>
      </c>
      <c r="U7" s="13">
        <v>3</v>
      </c>
      <c r="V7" s="18">
        <f t="shared" si="6"/>
        <v>12.2</v>
      </c>
      <c r="W7" s="19">
        <f t="shared" si="7"/>
        <v>4</v>
      </c>
      <c r="X7" s="24">
        <f>IFERROR((V7/'League Calculation'!C$3)*100, "")</f>
        <v>96.062992125984252</v>
      </c>
      <c r="Y7" s="18">
        <f t="shared" si="8"/>
        <v>22.6</v>
      </c>
      <c r="Z7" s="18">
        <f t="shared" si="9"/>
        <v>10.8</v>
      </c>
      <c r="AA7" s="18">
        <f t="shared" si="10"/>
        <v>33.400000000000006</v>
      </c>
      <c r="AB7" s="19">
        <f t="shared" si="11"/>
        <v>6</v>
      </c>
      <c r="AC7" s="24">
        <f>IFERROR((AA7/'League Calculation'!J$3)*100, "")</f>
        <v>93.165969316596943</v>
      </c>
    </row>
    <row r="8" spans="1:29">
      <c r="A8" s="10" t="s">
        <v>68</v>
      </c>
      <c r="B8" s="10">
        <v>18</v>
      </c>
      <c r="C8" s="10" t="s">
        <v>102</v>
      </c>
      <c r="E8" s="10">
        <v>0</v>
      </c>
      <c r="F8" s="10">
        <v>0</v>
      </c>
      <c r="G8" s="18">
        <f t="shared" si="0"/>
        <v>0</v>
      </c>
      <c r="H8" s="19">
        <f t="shared" si="1"/>
        <v>14</v>
      </c>
      <c r="I8" s="24">
        <f>IFERROR((G8/'League Calculation'!B$3)*100, "")</f>
        <v>0</v>
      </c>
      <c r="J8" s="13">
        <v>7.3</v>
      </c>
      <c r="K8" s="13">
        <v>2.7</v>
      </c>
      <c r="L8" s="18">
        <f t="shared" si="2"/>
        <v>10</v>
      </c>
      <c r="M8" s="19">
        <f t="shared" si="3"/>
        <v>5</v>
      </c>
      <c r="N8" s="24">
        <f>IFERROR((L8/'League Calculation'!H$3)*100, "")</f>
        <v>82.644628099173545</v>
      </c>
      <c r="O8" s="13">
        <v>7.2</v>
      </c>
      <c r="P8" s="13">
        <v>2.7</v>
      </c>
      <c r="Q8" s="18">
        <f t="shared" si="4"/>
        <v>9.9</v>
      </c>
      <c r="R8" s="19">
        <f t="shared" si="5"/>
        <v>4</v>
      </c>
      <c r="S8" s="24">
        <f>IFERROR((Q8/'League Calculation'!I$3)*100, "")</f>
        <v>81.147540983606575</v>
      </c>
      <c r="T8" s="13">
        <v>9.1999999999999993</v>
      </c>
      <c r="U8" s="13">
        <v>2.4</v>
      </c>
      <c r="V8" s="18">
        <f t="shared" si="6"/>
        <v>11.6</v>
      </c>
      <c r="W8" s="19">
        <f t="shared" si="7"/>
        <v>10</v>
      </c>
      <c r="X8" s="24">
        <f>IFERROR((V8/'League Calculation'!C$3)*100, "")</f>
        <v>91.338582677165363</v>
      </c>
      <c r="Y8" s="18">
        <f t="shared" si="8"/>
        <v>23.7</v>
      </c>
      <c r="Z8" s="18">
        <f t="shared" si="9"/>
        <v>7.8000000000000007</v>
      </c>
      <c r="AA8" s="18">
        <f t="shared" si="10"/>
        <v>31.5</v>
      </c>
      <c r="AB8" s="19">
        <f t="shared" si="11"/>
        <v>7</v>
      </c>
      <c r="AC8" s="24">
        <f>IFERROR((AA8/'League Calculation'!J$3)*100, "")</f>
        <v>87.86610878661088</v>
      </c>
    </row>
    <row r="9" spans="1:29">
      <c r="A9" s="10" t="s">
        <v>67</v>
      </c>
      <c r="B9" s="10">
        <v>12</v>
      </c>
      <c r="C9" s="10" t="s">
        <v>97</v>
      </c>
      <c r="E9" s="10">
        <v>7.9</v>
      </c>
      <c r="F9" s="10">
        <v>2.2999999999999998</v>
      </c>
      <c r="G9" s="18">
        <f t="shared" si="0"/>
        <v>10.199999999999999</v>
      </c>
      <c r="H9" s="19">
        <f t="shared" si="1"/>
        <v>6</v>
      </c>
      <c r="I9" s="24">
        <f>IFERROR((G9/'League Calculation'!B$3)*100, "")</f>
        <v>80.314960629921259</v>
      </c>
      <c r="J9" s="13">
        <v>0</v>
      </c>
      <c r="K9" s="13">
        <v>0</v>
      </c>
      <c r="L9" s="18">
        <f t="shared" si="2"/>
        <v>0</v>
      </c>
      <c r="M9" s="19">
        <f t="shared" si="3"/>
        <v>9</v>
      </c>
      <c r="N9" s="24">
        <f>IFERROR((L9/'League Calculation'!H$3)*100, "")</f>
        <v>0</v>
      </c>
      <c r="O9" s="13">
        <v>6.5</v>
      </c>
      <c r="P9" s="13">
        <v>2.6</v>
      </c>
      <c r="Q9" s="18">
        <f t="shared" si="4"/>
        <v>9.1</v>
      </c>
      <c r="R9" s="19">
        <f t="shared" si="5"/>
        <v>5</v>
      </c>
      <c r="S9" s="24">
        <f>IFERROR((Q9/'League Calculation'!I$3)*100, "")</f>
        <v>74.590163934426229</v>
      </c>
      <c r="T9" s="13">
        <v>8.6999999999999993</v>
      </c>
      <c r="U9" s="13">
        <v>3</v>
      </c>
      <c r="V9" s="18">
        <f t="shared" si="6"/>
        <v>11.7</v>
      </c>
      <c r="W9" s="19">
        <f t="shared" si="7"/>
        <v>9</v>
      </c>
      <c r="X9" s="24">
        <f>IFERROR((V9/'League Calculation'!C$3)*100, "")</f>
        <v>92.125984251968504</v>
      </c>
      <c r="Y9" s="18">
        <f t="shared" si="8"/>
        <v>23.1</v>
      </c>
      <c r="Z9" s="18">
        <f t="shared" si="9"/>
        <v>7.9</v>
      </c>
      <c r="AA9" s="18">
        <f t="shared" si="10"/>
        <v>31</v>
      </c>
      <c r="AB9" s="19">
        <f t="shared" si="11"/>
        <v>8</v>
      </c>
      <c r="AC9" s="24">
        <f>IFERROR((AA9/'League Calculation'!J$3)*100, "")</f>
        <v>86.471408647140862</v>
      </c>
    </row>
    <row r="10" spans="1:29">
      <c r="A10" s="10" t="s">
        <v>75</v>
      </c>
      <c r="B10" s="10">
        <v>15</v>
      </c>
      <c r="C10" s="10" t="s">
        <v>99</v>
      </c>
      <c r="E10" s="10">
        <v>7.6</v>
      </c>
      <c r="F10" s="10">
        <v>3.4</v>
      </c>
      <c r="G10" s="18">
        <f t="shared" si="0"/>
        <v>11</v>
      </c>
      <c r="H10" s="22">
        <f t="shared" si="1"/>
        <v>3</v>
      </c>
      <c r="I10" s="24">
        <f>IFERROR((G10/'League Calculation'!B$3)*100, "")</f>
        <v>86.614173228346459</v>
      </c>
      <c r="J10" s="13">
        <v>0</v>
      </c>
      <c r="K10" s="13">
        <v>0</v>
      </c>
      <c r="L10" s="18">
        <f t="shared" si="2"/>
        <v>0</v>
      </c>
      <c r="M10" s="19">
        <f t="shared" si="3"/>
        <v>9</v>
      </c>
      <c r="N10" s="24">
        <f>IFERROR((L10/'League Calculation'!H$3)*100, "")</f>
        <v>0</v>
      </c>
      <c r="O10" s="13">
        <v>5.2</v>
      </c>
      <c r="P10" s="13">
        <v>1.9</v>
      </c>
      <c r="Q10" s="18">
        <f t="shared" si="4"/>
        <v>7.1</v>
      </c>
      <c r="R10" s="19">
        <f t="shared" si="5"/>
        <v>7</v>
      </c>
      <c r="S10" s="24">
        <f>IFERROR((Q10/'League Calculation'!I$3)*100, "")</f>
        <v>58.196721311475407</v>
      </c>
      <c r="T10" s="13">
        <v>9.1</v>
      </c>
      <c r="U10" s="13">
        <v>3</v>
      </c>
      <c r="V10" s="18">
        <f t="shared" si="6"/>
        <v>12.1</v>
      </c>
      <c r="W10" s="19">
        <f t="shared" si="7"/>
        <v>6</v>
      </c>
      <c r="X10" s="24">
        <f>IFERROR((V10/'League Calculation'!C$3)*100, "")</f>
        <v>95.275590551181097</v>
      </c>
      <c r="Y10" s="18">
        <f t="shared" si="8"/>
        <v>21.9</v>
      </c>
      <c r="Z10" s="18">
        <f t="shared" si="9"/>
        <v>8.3000000000000007</v>
      </c>
      <c r="AA10" s="18">
        <f t="shared" si="10"/>
        <v>30.2</v>
      </c>
      <c r="AB10" s="19">
        <f t="shared" si="11"/>
        <v>9</v>
      </c>
      <c r="AC10" s="24">
        <f>IFERROR((AA10/'League Calculation'!J$3)*100, "")</f>
        <v>84.239888423988845</v>
      </c>
    </row>
    <row r="11" spans="1:29">
      <c r="A11" s="10" t="s">
        <v>67</v>
      </c>
      <c r="B11" s="10">
        <v>13</v>
      </c>
      <c r="C11" s="10" t="s">
        <v>137</v>
      </c>
      <c r="E11" s="10">
        <v>5.7</v>
      </c>
      <c r="F11" s="10">
        <v>2.7</v>
      </c>
      <c r="G11" s="18">
        <f t="shared" si="0"/>
        <v>8.4</v>
      </c>
      <c r="H11" s="19">
        <f t="shared" si="1"/>
        <v>13</v>
      </c>
      <c r="I11" s="24">
        <f>IFERROR((G11/'League Calculation'!B$3)*100, "")</f>
        <v>66.141732283464577</v>
      </c>
      <c r="J11" s="13">
        <v>0</v>
      </c>
      <c r="K11" s="13">
        <v>0</v>
      </c>
      <c r="L11" s="18">
        <f t="shared" si="2"/>
        <v>0</v>
      </c>
      <c r="M11" s="19">
        <f t="shared" si="3"/>
        <v>9</v>
      </c>
      <c r="N11" s="24">
        <f>IFERROR((L11/'League Calculation'!H$3)*100, "")</f>
        <v>0</v>
      </c>
      <c r="O11" s="13">
        <v>6.9</v>
      </c>
      <c r="P11" s="13">
        <v>1.9</v>
      </c>
      <c r="Q11" s="18">
        <f t="shared" si="4"/>
        <v>8.8000000000000007</v>
      </c>
      <c r="R11" s="19">
        <f t="shared" si="5"/>
        <v>6</v>
      </c>
      <c r="S11" s="24">
        <f>IFERROR((Q11/'League Calculation'!I$3)*100, "")</f>
        <v>72.131147540983619</v>
      </c>
      <c r="T11" s="13">
        <v>8.6</v>
      </c>
      <c r="U11" s="13">
        <v>2.4</v>
      </c>
      <c r="V11" s="18">
        <f t="shared" si="6"/>
        <v>11</v>
      </c>
      <c r="W11" s="19">
        <f t="shared" si="7"/>
        <v>14</v>
      </c>
      <c r="X11" s="24">
        <f>IFERROR((V11/'League Calculation'!C$3)*100, "")</f>
        <v>86.614173228346459</v>
      </c>
      <c r="Y11" s="18">
        <f t="shared" si="8"/>
        <v>21.200000000000003</v>
      </c>
      <c r="Z11" s="18">
        <f t="shared" si="9"/>
        <v>7</v>
      </c>
      <c r="AA11" s="18">
        <f t="shared" si="10"/>
        <v>28.200000000000003</v>
      </c>
      <c r="AB11" s="19">
        <f t="shared" si="11"/>
        <v>10</v>
      </c>
      <c r="AC11" s="24">
        <f>IFERROR((AA11/'League Calculation'!J$3)*100, "")</f>
        <v>78.661087866108787</v>
      </c>
    </row>
    <row r="12" spans="1:29">
      <c r="A12" s="10" t="s">
        <v>76</v>
      </c>
      <c r="B12" s="10">
        <v>7</v>
      </c>
      <c r="C12" s="10" t="s">
        <v>100</v>
      </c>
      <c r="E12" s="10">
        <v>5.8</v>
      </c>
      <c r="F12" s="10">
        <v>3.9</v>
      </c>
      <c r="G12" s="18">
        <f t="shared" si="0"/>
        <v>9.6999999999999993</v>
      </c>
      <c r="H12" s="19">
        <f t="shared" si="1"/>
        <v>12</v>
      </c>
      <c r="I12" s="24">
        <f>IFERROR((G12/'League Calculation'!B$3)*100, "")</f>
        <v>76.377952755905511</v>
      </c>
      <c r="J12" s="13">
        <v>1.9</v>
      </c>
      <c r="K12" s="13">
        <v>3.8</v>
      </c>
      <c r="L12" s="18">
        <f t="shared" si="2"/>
        <v>5.6999999999999993</v>
      </c>
      <c r="M12" s="19">
        <f t="shared" si="3"/>
        <v>6</v>
      </c>
      <c r="N12" s="24">
        <f>IFERROR((L12/'League Calculation'!H$3)*100, "")</f>
        <v>47.10743801652891</v>
      </c>
      <c r="O12" s="13">
        <v>0</v>
      </c>
      <c r="P12" s="13">
        <v>0</v>
      </c>
      <c r="Q12" s="18">
        <f t="shared" si="4"/>
        <v>0</v>
      </c>
      <c r="R12" s="19">
        <f t="shared" si="5"/>
        <v>9</v>
      </c>
      <c r="S12" s="24">
        <f>IFERROR((Q12/'League Calculation'!I$3)*100, "")</f>
        <v>0</v>
      </c>
      <c r="T12" s="13">
        <v>8.1</v>
      </c>
      <c r="U12" s="13">
        <v>3.4</v>
      </c>
      <c r="V12" s="18">
        <f t="shared" si="6"/>
        <v>11.5</v>
      </c>
      <c r="W12" s="19">
        <f t="shared" si="7"/>
        <v>13</v>
      </c>
      <c r="X12" s="24">
        <f>IFERROR((V12/'League Calculation'!C$3)*100, "")</f>
        <v>90.551181102362207</v>
      </c>
      <c r="Y12" s="18">
        <f t="shared" si="8"/>
        <v>15.799999999999999</v>
      </c>
      <c r="Z12" s="18">
        <f t="shared" si="9"/>
        <v>11.1</v>
      </c>
      <c r="AA12" s="18">
        <f t="shared" si="10"/>
        <v>26.9</v>
      </c>
      <c r="AB12" s="19">
        <f t="shared" si="11"/>
        <v>11</v>
      </c>
      <c r="AC12" s="24">
        <f>IFERROR((AA12/'League Calculation'!J$3)*100, "")</f>
        <v>75.034867503486751</v>
      </c>
    </row>
    <row r="13" spans="1:29">
      <c r="A13" s="10" t="s">
        <v>71</v>
      </c>
      <c r="B13" s="10">
        <v>1</v>
      </c>
      <c r="C13" s="10" t="s">
        <v>91</v>
      </c>
      <c r="E13" s="10">
        <v>6.9</v>
      </c>
      <c r="F13" s="10">
        <v>3</v>
      </c>
      <c r="G13" s="18">
        <f t="shared" si="0"/>
        <v>9.9</v>
      </c>
      <c r="H13" s="19">
        <f t="shared" si="1"/>
        <v>8</v>
      </c>
      <c r="I13" s="24">
        <f>IFERROR((G13/'League Calculation'!B$3)*100, "")</f>
        <v>77.952755905511822</v>
      </c>
      <c r="J13" s="13">
        <v>2.5</v>
      </c>
      <c r="K13" s="13">
        <v>1.8</v>
      </c>
      <c r="L13" s="18">
        <f t="shared" si="2"/>
        <v>4.3</v>
      </c>
      <c r="M13" s="19">
        <f t="shared" si="3"/>
        <v>7</v>
      </c>
      <c r="N13" s="24">
        <f>IFERROR((L13/'League Calculation'!H$3)*100, "")</f>
        <v>35.537190082644621</v>
      </c>
      <c r="O13" s="13">
        <v>0</v>
      </c>
      <c r="P13" s="13">
        <v>0</v>
      </c>
      <c r="Q13" s="18">
        <f t="shared" si="4"/>
        <v>0</v>
      </c>
      <c r="R13" s="19">
        <f t="shared" si="5"/>
        <v>9</v>
      </c>
      <c r="S13" s="24">
        <f>IFERROR((Q13/'League Calculation'!I$3)*100, "")</f>
        <v>0</v>
      </c>
      <c r="T13" s="13">
        <v>9.15</v>
      </c>
      <c r="U13" s="13">
        <v>3</v>
      </c>
      <c r="V13" s="18">
        <f t="shared" si="6"/>
        <v>12.15</v>
      </c>
      <c r="W13" s="19">
        <f t="shared" si="7"/>
        <v>5</v>
      </c>
      <c r="X13" s="24">
        <f>IFERROR((V13/'League Calculation'!C$3)*100, "")</f>
        <v>95.669291338582681</v>
      </c>
      <c r="Y13" s="18">
        <f t="shared" si="8"/>
        <v>18.55</v>
      </c>
      <c r="Z13" s="18">
        <f t="shared" si="9"/>
        <v>7.8</v>
      </c>
      <c r="AA13" s="18">
        <f t="shared" si="10"/>
        <v>26.35</v>
      </c>
      <c r="AB13" s="19">
        <f t="shared" si="11"/>
        <v>12</v>
      </c>
      <c r="AC13" s="24">
        <f>IFERROR((AA13/'League Calculation'!J$3)*100, "")</f>
        <v>73.500697350069728</v>
      </c>
    </row>
    <row r="14" spans="1:29">
      <c r="A14" s="10" t="s">
        <v>71</v>
      </c>
      <c r="B14" s="10">
        <v>3</v>
      </c>
      <c r="C14" s="10" t="s">
        <v>135</v>
      </c>
      <c r="E14" s="10">
        <v>6.7</v>
      </c>
      <c r="F14" s="10">
        <v>3.1</v>
      </c>
      <c r="G14" s="18">
        <f t="shared" si="0"/>
        <v>9.8000000000000007</v>
      </c>
      <c r="H14" s="19">
        <f t="shared" si="1"/>
        <v>10</v>
      </c>
      <c r="I14" s="24">
        <f>IFERROR((G14/'League Calculation'!B$3)*100, "")</f>
        <v>77.165354330708666</v>
      </c>
      <c r="J14" s="13">
        <v>1.25</v>
      </c>
      <c r="K14" s="13">
        <v>1.6</v>
      </c>
      <c r="L14" s="18">
        <f t="shared" si="2"/>
        <v>2.85</v>
      </c>
      <c r="M14" s="19">
        <f t="shared" si="3"/>
        <v>8</v>
      </c>
      <c r="N14" s="24">
        <f>IFERROR((L14/'League Calculation'!H$3)*100, "")</f>
        <v>23.553719008264462</v>
      </c>
      <c r="O14" s="13">
        <v>0</v>
      </c>
      <c r="P14" s="13">
        <v>0</v>
      </c>
      <c r="Q14" s="18">
        <f t="shared" si="4"/>
        <v>0</v>
      </c>
      <c r="R14" s="19">
        <f t="shared" si="5"/>
        <v>9</v>
      </c>
      <c r="S14" s="24">
        <f>IFERROR((Q14/'League Calculation'!I$3)*100, "")</f>
        <v>0</v>
      </c>
      <c r="T14" s="13">
        <v>9.1999999999999993</v>
      </c>
      <c r="U14" s="13">
        <v>2.4</v>
      </c>
      <c r="V14" s="18">
        <f t="shared" si="6"/>
        <v>11.6</v>
      </c>
      <c r="W14" s="19">
        <f t="shared" si="7"/>
        <v>10</v>
      </c>
      <c r="X14" s="24">
        <f>IFERROR((V14/'League Calculation'!C$3)*100, "")</f>
        <v>91.338582677165363</v>
      </c>
      <c r="Y14" s="18">
        <f t="shared" si="8"/>
        <v>17.149999999999999</v>
      </c>
      <c r="Z14" s="18">
        <f t="shared" si="9"/>
        <v>7.1</v>
      </c>
      <c r="AA14" s="18">
        <f t="shared" si="10"/>
        <v>24.25</v>
      </c>
      <c r="AB14" s="19">
        <f t="shared" si="11"/>
        <v>13</v>
      </c>
      <c r="AC14" s="24">
        <f>IFERROR((AA14/'League Calculation'!J$3)*100, "")</f>
        <v>67.642956764295675</v>
      </c>
    </row>
    <row r="15" spans="1:29">
      <c r="A15" s="10" t="s">
        <v>71</v>
      </c>
      <c r="B15" s="10">
        <v>9</v>
      </c>
      <c r="C15" s="10" t="s">
        <v>93</v>
      </c>
      <c r="E15" s="10">
        <v>7.5</v>
      </c>
      <c r="F15" s="10">
        <v>2.2999999999999998</v>
      </c>
      <c r="G15" s="18">
        <f t="shared" si="0"/>
        <v>9.8000000000000007</v>
      </c>
      <c r="H15" s="19">
        <f t="shared" si="1"/>
        <v>10</v>
      </c>
      <c r="I15" s="24">
        <f>IFERROR((G15/'League Calculation'!B$3)*100, "")</f>
        <v>77.165354330708666</v>
      </c>
      <c r="J15" s="13">
        <v>0</v>
      </c>
      <c r="K15" s="13">
        <v>0</v>
      </c>
      <c r="L15" s="18">
        <f t="shared" si="2"/>
        <v>0</v>
      </c>
      <c r="M15" s="19">
        <f t="shared" si="3"/>
        <v>9</v>
      </c>
      <c r="N15" s="24">
        <f>IFERROR((L15/'League Calculation'!H$3)*100, "")</f>
        <v>0</v>
      </c>
      <c r="O15" s="13">
        <v>0</v>
      </c>
      <c r="P15" s="13">
        <v>0.7</v>
      </c>
      <c r="Q15" s="18">
        <f t="shared" si="4"/>
        <v>0.7</v>
      </c>
      <c r="R15" s="19">
        <f t="shared" si="5"/>
        <v>8</v>
      </c>
      <c r="S15" s="24">
        <f>IFERROR((Q15/'League Calculation'!I$3)*100, "")</f>
        <v>5.7377049180327866</v>
      </c>
      <c r="T15" s="13">
        <v>9.3000000000000007</v>
      </c>
      <c r="U15" s="13">
        <v>3</v>
      </c>
      <c r="V15" s="18">
        <f t="shared" si="6"/>
        <v>12.3</v>
      </c>
      <c r="W15" s="22">
        <f t="shared" si="7"/>
        <v>3</v>
      </c>
      <c r="X15" s="24">
        <f>IFERROR((V15/'League Calculation'!C$3)*100, "")</f>
        <v>96.850393700787407</v>
      </c>
      <c r="Y15" s="18">
        <f t="shared" si="8"/>
        <v>16.8</v>
      </c>
      <c r="Z15" s="18">
        <f t="shared" si="9"/>
        <v>6</v>
      </c>
      <c r="AA15" s="18">
        <f t="shared" si="10"/>
        <v>22.8</v>
      </c>
      <c r="AB15" s="19">
        <f t="shared" si="11"/>
        <v>14</v>
      </c>
      <c r="AC15" s="24">
        <f>IFERROR((AA15/'League Calculation'!J$3)*100, "")</f>
        <v>63.598326359832633</v>
      </c>
    </row>
    <row r="16" spans="1:29">
      <c r="A16" s="10" t="s">
        <v>75</v>
      </c>
      <c r="B16" s="10">
        <v>17</v>
      </c>
      <c r="C16" s="10" t="s">
        <v>101</v>
      </c>
      <c r="E16" s="10">
        <v>0</v>
      </c>
      <c r="F16" s="10">
        <v>0</v>
      </c>
      <c r="G16" s="18">
        <f t="shared" si="0"/>
        <v>0</v>
      </c>
      <c r="H16" s="19">
        <f t="shared" si="1"/>
        <v>14</v>
      </c>
      <c r="I16" s="24">
        <f>IFERROR((G16/'League Calculation'!B$3)*100, "")</f>
        <v>0</v>
      </c>
      <c r="J16" s="13">
        <v>0</v>
      </c>
      <c r="K16" s="13">
        <v>0</v>
      </c>
      <c r="L16" s="18">
        <f t="shared" si="2"/>
        <v>0</v>
      </c>
      <c r="M16" s="19">
        <f t="shared" si="3"/>
        <v>9</v>
      </c>
      <c r="N16" s="24">
        <f>IFERROR((L16/'League Calculation'!H$3)*100, "")</f>
        <v>0</v>
      </c>
      <c r="O16" s="13">
        <v>8.1999999999999993</v>
      </c>
      <c r="P16" s="13">
        <v>4</v>
      </c>
      <c r="Q16" s="18">
        <f t="shared" si="4"/>
        <v>12.2</v>
      </c>
      <c r="R16" s="20">
        <f t="shared" si="5"/>
        <v>1</v>
      </c>
      <c r="S16" s="24">
        <f>IFERROR((Q16/'League Calculation'!I$3)*100, "")</f>
        <v>100</v>
      </c>
      <c r="T16" s="13">
        <v>0</v>
      </c>
      <c r="U16" s="13">
        <v>0</v>
      </c>
      <c r="V16" s="18">
        <f t="shared" si="6"/>
        <v>0</v>
      </c>
      <c r="W16" s="19">
        <f t="shared" si="7"/>
        <v>15</v>
      </c>
      <c r="X16" s="24">
        <f>IFERROR((V16/'League Calculation'!C$3)*100, "")</f>
        <v>0</v>
      </c>
      <c r="Y16" s="18">
        <f t="shared" si="8"/>
        <v>8.1999999999999993</v>
      </c>
      <c r="Z16" s="18">
        <f t="shared" si="9"/>
        <v>4</v>
      </c>
      <c r="AA16" s="18">
        <f t="shared" si="10"/>
        <v>12.2</v>
      </c>
      <c r="AB16" s="19">
        <f t="shared" si="11"/>
        <v>15</v>
      </c>
      <c r="AC16" s="24">
        <f>IFERROR((AA16/'League Calculation'!J$3)*100, "")</f>
        <v>34.030683403068338</v>
      </c>
    </row>
    <row r="17" spans="1:29">
      <c r="A17" s="10" t="s">
        <v>69</v>
      </c>
      <c r="B17" s="10">
        <v>6</v>
      </c>
      <c r="C17" s="10" t="s">
        <v>89</v>
      </c>
      <c r="E17" s="10">
        <v>0</v>
      </c>
      <c r="F17" s="10">
        <v>0</v>
      </c>
      <c r="G17" s="18">
        <f t="shared" si="0"/>
        <v>0</v>
      </c>
      <c r="H17" s="19">
        <f t="shared" si="1"/>
        <v>14</v>
      </c>
      <c r="I17" s="24">
        <f>IFERROR((G17/'League Calculation'!B$3)*100, "")</f>
        <v>0</v>
      </c>
      <c r="J17" s="13">
        <v>0</v>
      </c>
      <c r="K17" s="13">
        <v>0</v>
      </c>
      <c r="L17" s="18">
        <f t="shared" si="2"/>
        <v>0</v>
      </c>
      <c r="M17" s="19">
        <f t="shared" si="3"/>
        <v>9</v>
      </c>
      <c r="N17" s="24">
        <f>IFERROR((L17/'League Calculation'!H$3)*100, "")</f>
        <v>0</v>
      </c>
      <c r="O17" s="13">
        <v>0</v>
      </c>
      <c r="P17" s="13">
        <v>0</v>
      </c>
      <c r="Q17" s="18">
        <f t="shared" si="4"/>
        <v>0</v>
      </c>
      <c r="R17" s="19">
        <f t="shared" si="5"/>
        <v>9</v>
      </c>
      <c r="S17" s="24">
        <f>IFERROR((Q17/'League Calculation'!I$3)*100, "")</f>
        <v>0</v>
      </c>
      <c r="T17" s="13">
        <v>0</v>
      </c>
      <c r="U17" s="13">
        <v>0</v>
      </c>
      <c r="V17" s="18">
        <f t="shared" si="6"/>
        <v>0</v>
      </c>
      <c r="W17" s="19">
        <f t="shared" si="7"/>
        <v>15</v>
      </c>
      <c r="X17" s="24">
        <f>IFERROR((V17/'League Calculation'!C$3)*100, "")</f>
        <v>0</v>
      </c>
      <c r="Y17" s="18">
        <f t="shared" si="8"/>
        <v>0</v>
      </c>
      <c r="Z17" s="18">
        <f t="shared" si="9"/>
        <v>0</v>
      </c>
      <c r="AA17" s="18">
        <f t="shared" si="10"/>
        <v>0</v>
      </c>
      <c r="AB17" s="19">
        <f t="shared" si="11"/>
        <v>16</v>
      </c>
      <c r="AC17" s="24">
        <f>IFERROR((AA17/'League Calculation'!J$3)*100, "")</f>
        <v>0</v>
      </c>
    </row>
    <row r="18" spans="1:29">
      <c r="A18" s="10" t="s">
        <v>71</v>
      </c>
      <c r="B18" s="10">
        <v>11</v>
      </c>
      <c r="C18" s="10" t="s">
        <v>96</v>
      </c>
      <c r="E18" s="10">
        <v>0</v>
      </c>
      <c r="F18" s="10">
        <v>0</v>
      </c>
      <c r="G18" s="18">
        <f t="shared" si="0"/>
        <v>0</v>
      </c>
      <c r="H18" s="19">
        <f t="shared" si="1"/>
        <v>14</v>
      </c>
      <c r="I18" s="24">
        <f>IFERROR((G18/'League Calculation'!B$3)*100, "")</f>
        <v>0</v>
      </c>
      <c r="J18" s="13">
        <v>0</v>
      </c>
      <c r="K18" s="13">
        <v>0</v>
      </c>
      <c r="L18" s="18">
        <f t="shared" si="2"/>
        <v>0</v>
      </c>
      <c r="M18" s="19">
        <f t="shared" si="3"/>
        <v>9</v>
      </c>
      <c r="N18" s="24">
        <f>IFERROR((L18/'League Calculation'!H$3)*100, "")</f>
        <v>0</v>
      </c>
      <c r="O18" s="13">
        <v>0</v>
      </c>
      <c r="P18" s="13">
        <v>0</v>
      </c>
      <c r="Q18" s="18">
        <f t="shared" si="4"/>
        <v>0</v>
      </c>
      <c r="R18" s="19">
        <f t="shared" si="5"/>
        <v>9</v>
      </c>
      <c r="S18" s="24">
        <f>IFERROR((Q18/'League Calculation'!I$3)*100, "")</f>
        <v>0</v>
      </c>
      <c r="T18" s="13">
        <v>0</v>
      </c>
      <c r="U18" s="13">
        <v>0</v>
      </c>
      <c r="V18" s="18">
        <f t="shared" si="6"/>
        <v>0</v>
      </c>
      <c r="W18" s="19">
        <f t="shared" si="7"/>
        <v>15</v>
      </c>
      <c r="X18" s="24">
        <f>IFERROR((V18/'League Calculation'!C$3)*100, "")</f>
        <v>0</v>
      </c>
      <c r="Y18" s="18">
        <f t="shared" si="8"/>
        <v>0</v>
      </c>
      <c r="Z18" s="18">
        <f t="shared" si="9"/>
        <v>0</v>
      </c>
      <c r="AA18" s="18">
        <f t="shared" si="10"/>
        <v>0</v>
      </c>
      <c r="AB18" s="19">
        <f t="shared" si="11"/>
        <v>16</v>
      </c>
      <c r="AC18" s="24">
        <f>IFERROR((AA18/'League Calculation'!J$3)*100, "")</f>
        <v>0</v>
      </c>
    </row>
    <row r="19" spans="1:29">
      <c r="A19" s="10" t="s">
        <v>122</v>
      </c>
      <c r="B19" s="10">
        <v>16</v>
      </c>
      <c r="C19" s="10" t="s">
        <v>138</v>
      </c>
      <c r="E19" s="10">
        <v>0</v>
      </c>
      <c r="F19" s="10">
        <v>0</v>
      </c>
      <c r="G19" s="18">
        <f t="shared" si="0"/>
        <v>0</v>
      </c>
      <c r="H19" s="19">
        <f t="shared" si="1"/>
        <v>14</v>
      </c>
      <c r="I19" s="24">
        <f>IFERROR((G19/'League Calculation'!B$3)*100, "")</f>
        <v>0</v>
      </c>
      <c r="J19" s="13">
        <v>0</v>
      </c>
      <c r="K19" s="13">
        <v>0</v>
      </c>
      <c r="L19" s="18">
        <f t="shared" si="2"/>
        <v>0</v>
      </c>
      <c r="M19" s="19">
        <f t="shared" si="3"/>
        <v>9</v>
      </c>
      <c r="N19" s="24">
        <f>IFERROR((L19/'League Calculation'!H$3)*100, "")</f>
        <v>0</v>
      </c>
      <c r="O19" s="13">
        <v>0</v>
      </c>
      <c r="P19" s="13">
        <v>0</v>
      </c>
      <c r="Q19" s="18">
        <f t="shared" si="4"/>
        <v>0</v>
      </c>
      <c r="R19" s="19">
        <f t="shared" si="5"/>
        <v>9</v>
      </c>
      <c r="S19" s="24">
        <f>IFERROR((Q19/'League Calculation'!I$3)*100, "")</f>
        <v>0</v>
      </c>
      <c r="T19" s="13">
        <v>0</v>
      </c>
      <c r="U19" s="13">
        <v>0</v>
      </c>
      <c r="V19" s="18">
        <f t="shared" si="6"/>
        <v>0</v>
      </c>
      <c r="W19" s="19">
        <f t="shared" si="7"/>
        <v>15</v>
      </c>
      <c r="X19" s="24">
        <f>IFERROR((V19/'League Calculation'!C$3)*100, "")</f>
        <v>0</v>
      </c>
      <c r="Y19" s="18">
        <f t="shared" si="8"/>
        <v>0</v>
      </c>
      <c r="Z19" s="18">
        <f t="shared" si="9"/>
        <v>0</v>
      </c>
      <c r="AA19" s="18">
        <f t="shared" si="10"/>
        <v>0</v>
      </c>
      <c r="AB19" s="19">
        <f t="shared" si="11"/>
        <v>16</v>
      </c>
      <c r="AC19" s="24">
        <f>IFERROR((AA19/'League Calculation'!J$3)*100, "")</f>
        <v>0</v>
      </c>
    </row>
    <row r="20" spans="1:29">
      <c r="A20" s="10" t="s">
        <v>67</v>
      </c>
      <c r="B20" s="10">
        <v>19</v>
      </c>
      <c r="C20" s="10" t="s">
        <v>139</v>
      </c>
      <c r="E20" s="10">
        <v>0</v>
      </c>
      <c r="F20" s="10">
        <v>0</v>
      </c>
      <c r="G20" s="18">
        <f t="shared" si="0"/>
        <v>0</v>
      </c>
      <c r="H20" s="19">
        <f t="shared" si="1"/>
        <v>14</v>
      </c>
      <c r="I20" s="24">
        <f>IFERROR((G20/'League Calculation'!B$3)*100, "")</f>
        <v>0</v>
      </c>
      <c r="J20" s="13">
        <v>0</v>
      </c>
      <c r="K20" s="13">
        <v>0</v>
      </c>
      <c r="L20" s="18">
        <f t="shared" si="2"/>
        <v>0</v>
      </c>
      <c r="M20" s="19">
        <f t="shared" si="3"/>
        <v>9</v>
      </c>
      <c r="N20" s="24">
        <f>IFERROR((L20/'League Calculation'!H$3)*100, "")</f>
        <v>0</v>
      </c>
      <c r="O20" s="13">
        <v>0</v>
      </c>
      <c r="P20" s="13">
        <v>0</v>
      </c>
      <c r="Q20" s="18">
        <f t="shared" si="4"/>
        <v>0</v>
      </c>
      <c r="R20" s="19">
        <f t="shared" si="5"/>
        <v>9</v>
      </c>
      <c r="S20" s="24">
        <f>IFERROR((Q20/'League Calculation'!I$3)*100, "")</f>
        <v>0</v>
      </c>
      <c r="T20" s="13">
        <v>0</v>
      </c>
      <c r="U20" s="13">
        <v>0</v>
      </c>
      <c r="V20" s="18">
        <f t="shared" si="6"/>
        <v>0</v>
      </c>
      <c r="W20" s="19">
        <f t="shared" si="7"/>
        <v>15</v>
      </c>
      <c r="X20" s="24">
        <f>IFERROR((V20/'League Calculation'!C$3)*100, "")</f>
        <v>0</v>
      </c>
      <c r="Y20" s="18">
        <f t="shared" si="8"/>
        <v>0</v>
      </c>
      <c r="Z20" s="18">
        <f t="shared" si="9"/>
        <v>0</v>
      </c>
      <c r="AA20" s="18">
        <f t="shared" si="10"/>
        <v>0</v>
      </c>
      <c r="AB20" s="19">
        <f t="shared" si="11"/>
        <v>16</v>
      </c>
      <c r="AC20" s="24">
        <f>IFERROR((AA20/'League Calculation'!J$3)*100, "")</f>
        <v>0</v>
      </c>
    </row>
    <row r="1048576" spans="8:9">
      <c r="H1048576" s="12">
        <f>SUM(H6)</f>
        <v>6</v>
      </c>
      <c r="I1048576" s="11">
        <f>SUM(I2:I1048575)</f>
        <v>1059.8425196850394</v>
      </c>
    </row>
  </sheetData>
  <sheetProtection sheet="1" selectLockedCells="1"/>
  <autoFilter ref="A1:A1048576" xr:uid="{55FEE9BC-DEA0-9A4B-98C9-4380F0F0B126}"/>
  <sortState xmlns:xlrd2="http://schemas.microsoft.com/office/spreadsheetml/2017/richdata2" ref="A2:AC1048576">
    <sortCondition ref="AB1"/>
  </sortState>
  <dataValidations count="1">
    <dataValidation type="list" allowBlank="1" showInputMessage="1" showErrorMessage="1" sqref="D2:D1048576" xr:uid="{E750E870-D56B-0F41-AC91-400FB394F5BE}">
      <formula1>"Yes"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80C64-A29A-B946-94AE-A18DE9482D00}">
  <dimension ref="A1:AC1048576"/>
  <sheetViews>
    <sheetView zoomScale="91" workbookViewId="0">
      <pane xSplit="3" topLeftCell="E1" activePane="topRight" state="frozen"/>
      <selection pane="topRight"/>
    </sheetView>
  </sheetViews>
  <sheetFormatPr defaultColWidth="10.796875" defaultRowHeight="15.6"/>
  <cols>
    <col min="1" max="1" width="22.5" style="10" bestFit="1" customWidth="1"/>
    <col min="2" max="2" width="8" style="10" customWidth="1"/>
    <col min="3" max="3" width="21" style="10" bestFit="1" customWidth="1"/>
    <col min="4" max="4" width="8.69921875" style="10" customWidth="1"/>
    <col min="5" max="5" width="11.69921875" style="10" customWidth="1"/>
    <col min="6" max="6" width="12.19921875" style="10" customWidth="1"/>
    <col min="7" max="7" width="10.796875" style="11"/>
    <col min="8" max="8" width="10.796875" style="12"/>
    <col min="9" max="9" width="10.796875" style="11"/>
    <col min="10" max="11" width="10.796875" style="13"/>
    <col min="12" max="12" width="10.796875" style="11"/>
    <col min="13" max="13" width="10.796875" style="12"/>
    <col min="14" max="14" width="10.796875" style="11"/>
    <col min="15" max="16" width="10.796875" style="13"/>
    <col min="17" max="17" width="10.796875" style="11"/>
    <col min="18" max="18" width="10.796875" style="12"/>
    <col min="19" max="19" width="10.796875" style="11"/>
    <col min="20" max="21" width="10.796875" style="13"/>
    <col min="22" max="22" width="10.796875" style="11"/>
    <col min="23" max="23" width="10.796875" style="12"/>
    <col min="24" max="27" width="10.796875" style="11"/>
    <col min="28" max="28" width="10.796875" style="12"/>
    <col min="29" max="29" width="10.796875" style="11"/>
    <col min="30" max="16384" width="10.796875" style="10"/>
  </cols>
  <sheetData>
    <row r="1" spans="1:29" s="7" customFormat="1" ht="121.2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6" t="s">
        <v>3</v>
      </c>
      <c r="H1" s="17" t="s">
        <v>2</v>
      </c>
      <c r="I1" s="23" t="s">
        <v>4</v>
      </c>
      <c r="J1" s="9" t="s">
        <v>52</v>
      </c>
      <c r="K1" s="9" t="s">
        <v>53</v>
      </c>
      <c r="L1" s="16" t="s">
        <v>54</v>
      </c>
      <c r="M1" s="17" t="s">
        <v>2</v>
      </c>
      <c r="N1" s="23" t="s">
        <v>24</v>
      </c>
      <c r="O1" s="9" t="s">
        <v>55</v>
      </c>
      <c r="P1" s="9" t="s">
        <v>56</v>
      </c>
      <c r="Q1" s="16" t="s">
        <v>57</v>
      </c>
      <c r="R1" s="17" t="s">
        <v>2</v>
      </c>
      <c r="S1" s="23" t="s">
        <v>25</v>
      </c>
      <c r="T1" s="9" t="s">
        <v>39</v>
      </c>
      <c r="U1" s="9" t="s">
        <v>40</v>
      </c>
      <c r="V1" s="16" t="s">
        <v>41</v>
      </c>
      <c r="W1" s="17" t="s">
        <v>2</v>
      </c>
      <c r="X1" s="23" t="s">
        <v>10</v>
      </c>
      <c r="Y1" s="16" t="s">
        <v>48</v>
      </c>
      <c r="Z1" s="16" t="s">
        <v>49</v>
      </c>
      <c r="AA1" s="16" t="s">
        <v>51</v>
      </c>
      <c r="AB1" s="17" t="s">
        <v>2</v>
      </c>
      <c r="AC1" s="23" t="s">
        <v>50</v>
      </c>
    </row>
    <row r="2" spans="1:29">
      <c r="A2" s="27" t="s">
        <v>81</v>
      </c>
      <c r="B2" s="27">
        <v>5</v>
      </c>
      <c r="C2" s="27" t="s">
        <v>105</v>
      </c>
      <c r="D2" s="27"/>
      <c r="E2" s="27">
        <v>8.5</v>
      </c>
      <c r="F2" s="27">
        <v>1</v>
      </c>
      <c r="G2" s="28">
        <f t="shared" ref="G2:G13" si="0">E2+F2</f>
        <v>9.5</v>
      </c>
      <c r="H2" s="20">
        <f t="shared" ref="H2:H13" si="1">RANK(G2, $G$2:$G$100, 0)</f>
        <v>1</v>
      </c>
      <c r="I2" s="30">
        <f>IFERROR((G2/'League Calculation'!B$7)*100, "")</f>
        <v>100</v>
      </c>
      <c r="J2" s="29">
        <v>0</v>
      </c>
      <c r="K2" s="29">
        <v>0</v>
      </c>
      <c r="L2" s="28">
        <f t="shared" ref="L2:L13" si="2">J2+K2</f>
        <v>0</v>
      </c>
      <c r="M2" s="33">
        <f t="shared" ref="M2:M13" si="3">RANK(L2,$L$2:$L$1000)</f>
        <v>5</v>
      </c>
      <c r="N2" s="30">
        <f>IFERROR((L2/'League Calculation'!H$7)*100, "")</f>
        <v>0</v>
      </c>
      <c r="O2" s="29">
        <v>7.9</v>
      </c>
      <c r="P2" s="29">
        <v>1</v>
      </c>
      <c r="Q2" s="28">
        <f t="shared" ref="Q2:Q13" si="4">O2+P2</f>
        <v>8.9</v>
      </c>
      <c r="R2" s="20">
        <f t="shared" ref="R2:R13" si="5">RANK(Q2,$Q$2:$Q$1000, 0)</f>
        <v>1</v>
      </c>
      <c r="S2" s="30">
        <f>IFERROR((Q2/'League Calculation'!I$7)*100, "")</f>
        <v>100</v>
      </c>
      <c r="T2" s="29">
        <v>8.8000000000000007</v>
      </c>
      <c r="U2" s="29">
        <v>1</v>
      </c>
      <c r="V2" s="28">
        <f t="shared" ref="V2:V13" si="6">T2+U2</f>
        <v>9.8000000000000007</v>
      </c>
      <c r="W2" s="20">
        <f t="shared" ref="W2:W13" si="7">RANK(V2,$V$2:$V$1000, 0)</f>
        <v>1</v>
      </c>
      <c r="X2" s="30">
        <f>IFERROR((V2/'League Calculation'!C$7)*100, "")</f>
        <v>100</v>
      </c>
      <c r="Y2" s="28">
        <f t="shared" ref="Y2:Y13" si="8">E2+J2+O2+T2</f>
        <v>25.2</v>
      </c>
      <c r="Z2" s="28">
        <f t="shared" ref="Z2:Z13" si="9">F2+K2+P2+U2</f>
        <v>3</v>
      </c>
      <c r="AA2" s="28">
        <f t="shared" ref="AA2:AA13" si="10">G2+L2+Q2+V2</f>
        <v>28.2</v>
      </c>
      <c r="AB2" s="20">
        <f t="shared" ref="AB2:AB13" si="11">RANK(AA2,$AA$2:$AA$60000, 0)</f>
        <v>1</v>
      </c>
      <c r="AC2" s="30">
        <f>IFERROR((AA2/'League Calculation'!J$7)*100, "")</f>
        <v>100</v>
      </c>
    </row>
    <row r="3" spans="1:29">
      <c r="A3" s="10" t="s">
        <v>122</v>
      </c>
      <c r="B3" s="10">
        <v>2</v>
      </c>
      <c r="C3" s="10" t="s">
        <v>104</v>
      </c>
      <c r="E3" s="10">
        <v>8.3000000000000007</v>
      </c>
      <c r="F3" s="10">
        <v>0.5</v>
      </c>
      <c r="G3" s="18">
        <f t="shared" si="0"/>
        <v>8.8000000000000007</v>
      </c>
      <c r="H3" s="21">
        <f t="shared" si="1"/>
        <v>2</v>
      </c>
      <c r="I3" s="24">
        <f>IFERROR((G3/'League Calculation'!B$7)*100, "")</f>
        <v>92.631578947368425</v>
      </c>
      <c r="J3" s="13">
        <v>0</v>
      </c>
      <c r="K3" s="13">
        <v>0</v>
      </c>
      <c r="L3" s="18">
        <f t="shared" si="2"/>
        <v>0</v>
      </c>
      <c r="M3" s="19">
        <f t="shared" si="3"/>
        <v>5</v>
      </c>
      <c r="N3" s="24">
        <f>IFERROR((L3/'League Calculation'!H$7)*100, "")</f>
        <v>0</v>
      </c>
      <c r="O3" s="13">
        <v>7.4</v>
      </c>
      <c r="P3" s="13">
        <v>1</v>
      </c>
      <c r="Q3" s="18">
        <f t="shared" si="4"/>
        <v>8.4</v>
      </c>
      <c r="R3" s="21">
        <f t="shared" si="5"/>
        <v>2</v>
      </c>
      <c r="S3" s="24">
        <f>IFERROR((Q3/'League Calculation'!I$7)*100, "")</f>
        <v>94.382022471910105</v>
      </c>
      <c r="T3" s="13">
        <v>8.4</v>
      </c>
      <c r="U3" s="13">
        <v>1</v>
      </c>
      <c r="V3" s="18">
        <f t="shared" si="6"/>
        <v>9.4</v>
      </c>
      <c r="W3" s="22">
        <f t="shared" si="7"/>
        <v>3</v>
      </c>
      <c r="X3" s="24">
        <f>IFERROR((V3/'League Calculation'!C$7)*100, "")</f>
        <v>95.918367346938766</v>
      </c>
      <c r="Y3" s="18">
        <f t="shared" si="8"/>
        <v>24.1</v>
      </c>
      <c r="Z3" s="18">
        <f t="shared" si="9"/>
        <v>2.5</v>
      </c>
      <c r="AA3" s="18">
        <f t="shared" si="10"/>
        <v>26.6</v>
      </c>
      <c r="AB3" s="21">
        <f t="shared" si="11"/>
        <v>2</v>
      </c>
      <c r="AC3" s="24">
        <f>IFERROR((AA3/'League Calculation'!J$7)*100, "")</f>
        <v>94.326241134751783</v>
      </c>
    </row>
    <row r="4" spans="1:29">
      <c r="A4" s="10" t="s">
        <v>122</v>
      </c>
      <c r="B4" s="10">
        <v>3</v>
      </c>
      <c r="C4" s="10" t="s">
        <v>140</v>
      </c>
      <c r="E4" s="10">
        <v>8</v>
      </c>
      <c r="F4" s="10">
        <v>0.5</v>
      </c>
      <c r="G4" s="18">
        <f t="shared" si="0"/>
        <v>8.5</v>
      </c>
      <c r="H4" s="19">
        <f t="shared" si="1"/>
        <v>4</v>
      </c>
      <c r="I4" s="24">
        <f>IFERROR((G4/'League Calculation'!B$7)*100, "")</f>
        <v>89.473684210526315</v>
      </c>
      <c r="J4" s="13">
        <v>0</v>
      </c>
      <c r="K4" s="13">
        <v>0</v>
      </c>
      <c r="L4" s="18">
        <f t="shared" si="2"/>
        <v>0</v>
      </c>
      <c r="M4" s="19">
        <f t="shared" si="3"/>
        <v>5</v>
      </c>
      <c r="N4" s="24">
        <f>IFERROR((L4/'League Calculation'!H$7)*100, "")</f>
        <v>0</v>
      </c>
      <c r="O4" s="13">
        <v>7.4</v>
      </c>
      <c r="P4" s="13">
        <v>0.5</v>
      </c>
      <c r="Q4" s="18">
        <f t="shared" si="4"/>
        <v>7.9</v>
      </c>
      <c r="R4" s="22">
        <f t="shared" si="5"/>
        <v>3</v>
      </c>
      <c r="S4" s="24">
        <f>IFERROR((Q4/'League Calculation'!I$7)*100, "")</f>
        <v>88.764044943820224</v>
      </c>
      <c r="T4" s="13">
        <v>8.6</v>
      </c>
      <c r="U4" s="13">
        <v>1</v>
      </c>
      <c r="V4" s="18">
        <f t="shared" si="6"/>
        <v>9.6</v>
      </c>
      <c r="W4" s="21">
        <f t="shared" si="7"/>
        <v>2</v>
      </c>
      <c r="X4" s="24">
        <f>IFERROR((V4/'League Calculation'!C$7)*100, "")</f>
        <v>97.959183673469369</v>
      </c>
      <c r="Y4" s="18">
        <f t="shared" si="8"/>
        <v>24</v>
      </c>
      <c r="Z4" s="18">
        <f t="shared" si="9"/>
        <v>2</v>
      </c>
      <c r="AA4" s="18">
        <f t="shared" si="10"/>
        <v>26</v>
      </c>
      <c r="AB4" s="22">
        <f t="shared" si="11"/>
        <v>3</v>
      </c>
      <c r="AC4" s="24">
        <f>IFERROR((AA4/'League Calculation'!J$7)*100, "")</f>
        <v>92.198581560283685</v>
      </c>
    </row>
    <row r="5" spans="1:29">
      <c r="A5" s="10" t="s">
        <v>68</v>
      </c>
      <c r="B5" s="10">
        <v>9</v>
      </c>
      <c r="C5" s="10" t="s">
        <v>106</v>
      </c>
      <c r="E5" s="10">
        <v>5.8</v>
      </c>
      <c r="F5" s="10">
        <v>0</v>
      </c>
      <c r="G5" s="18">
        <f t="shared" si="0"/>
        <v>5.8</v>
      </c>
      <c r="H5" s="19">
        <f t="shared" si="1"/>
        <v>8</v>
      </c>
      <c r="I5" s="24">
        <f>IFERROR((G5/'League Calculation'!B$7)*100, "")</f>
        <v>61.05263157894737</v>
      </c>
      <c r="J5" s="13">
        <v>7.6</v>
      </c>
      <c r="K5" s="13">
        <v>1</v>
      </c>
      <c r="L5" s="18">
        <f t="shared" si="2"/>
        <v>8.6</v>
      </c>
      <c r="M5" s="20">
        <f t="shared" si="3"/>
        <v>1</v>
      </c>
      <c r="N5" s="24">
        <f>IFERROR((L5/'League Calculation'!H$7)*100, "")</f>
        <v>100</v>
      </c>
      <c r="O5" s="13">
        <v>0</v>
      </c>
      <c r="P5" s="13">
        <v>0</v>
      </c>
      <c r="Q5" s="18">
        <f t="shared" si="4"/>
        <v>0</v>
      </c>
      <c r="R5" s="19">
        <f t="shared" si="5"/>
        <v>6</v>
      </c>
      <c r="S5" s="24">
        <f>IFERROR((Q5/'League Calculation'!I$7)*100, "")</f>
        <v>0</v>
      </c>
      <c r="T5" s="13">
        <v>8.9</v>
      </c>
      <c r="U5" s="13">
        <v>0</v>
      </c>
      <c r="V5" s="18">
        <f t="shared" si="6"/>
        <v>8.9</v>
      </c>
      <c r="W5" s="19">
        <f t="shared" si="7"/>
        <v>4</v>
      </c>
      <c r="X5" s="24">
        <f>IFERROR((V5/'League Calculation'!C$7)*100, "")</f>
        <v>90.816326530612244</v>
      </c>
      <c r="Y5" s="18">
        <f t="shared" si="8"/>
        <v>22.299999999999997</v>
      </c>
      <c r="Z5" s="18">
        <f t="shared" si="9"/>
        <v>1</v>
      </c>
      <c r="AA5" s="18">
        <f t="shared" si="10"/>
        <v>23.299999999999997</v>
      </c>
      <c r="AB5" s="19">
        <f t="shared" si="11"/>
        <v>4</v>
      </c>
      <c r="AC5" s="24">
        <f>IFERROR((AA5/'League Calculation'!J$7)*100, "")</f>
        <v>82.624113475177296</v>
      </c>
    </row>
    <row r="6" spans="1:29">
      <c r="A6" s="10" t="s">
        <v>76</v>
      </c>
      <c r="B6" s="10">
        <v>12</v>
      </c>
      <c r="C6" s="10" t="s">
        <v>108</v>
      </c>
      <c r="E6" s="10">
        <v>6.6</v>
      </c>
      <c r="F6" s="10">
        <v>0</v>
      </c>
      <c r="G6" s="18">
        <f t="shared" si="0"/>
        <v>6.6</v>
      </c>
      <c r="H6" s="19">
        <f t="shared" si="1"/>
        <v>7</v>
      </c>
      <c r="I6" s="24">
        <f>IFERROR((G6/'League Calculation'!B$7)*100, "")</f>
        <v>69.473684210526315</v>
      </c>
      <c r="J6" s="13">
        <v>7.5</v>
      </c>
      <c r="K6" s="13">
        <v>1</v>
      </c>
      <c r="L6" s="18">
        <f t="shared" si="2"/>
        <v>8.5</v>
      </c>
      <c r="M6" s="21">
        <f t="shared" si="3"/>
        <v>2</v>
      </c>
      <c r="N6" s="24">
        <f>IFERROR((L6/'League Calculation'!H$7)*100, "")</f>
        <v>98.83720930232559</v>
      </c>
      <c r="O6" s="13">
        <v>0</v>
      </c>
      <c r="P6" s="13">
        <v>0</v>
      </c>
      <c r="Q6" s="18">
        <f t="shared" si="4"/>
        <v>0</v>
      </c>
      <c r="R6" s="19">
        <f t="shared" si="5"/>
        <v>6</v>
      </c>
      <c r="S6" s="24">
        <f>IFERROR((Q6/'League Calculation'!I$7)*100, "")</f>
        <v>0</v>
      </c>
      <c r="T6" s="13">
        <v>8</v>
      </c>
      <c r="U6" s="13">
        <v>0</v>
      </c>
      <c r="V6" s="18">
        <f t="shared" si="6"/>
        <v>8</v>
      </c>
      <c r="W6" s="19">
        <f t="shared" si="7"/>
        <v>8</v>
      </c>
      <c r="X6" s="24">
        <f>IFERROR((V6/'League Calculation'!C$7)*100, "")</f>
        <v>81.632653061224474</v>
      </c>
      <c r="Y6" s="18">
        <f t="shared" si="8"/>
        <v>22.1</v>
      </c>
      <c r="Z6" s="18">
        <f t="shared" si="9"/>
        <v>1</v>
      </c>
      <c r="AA6" s="18">
        <f t="shared" si="10"/>
        <v>23.1</v>
      </c>
      <c r="AB6" s="19">
        <f t="shared" si="11"/>
        <v>5</v>
      </c>
      <c r="AC6" s="24">
        <f>IFERROR((AA6/'League Calculation'!J$7)*100, "")</f>
        <v>81.914893617021278</v>
      </c>
    </row>
    <row r="7" spans="1:29">
      <c r="A7" s="10" t="s">
        <v>67</v>
      </c>
      <c r="B7" s="10">
        <v>7</v>
      </c>
      <c r="C7" s="10" t="s">
        <v>143</v>
      </c>
      <c r="E7" s="10">
        <v>7.35</v>
      </c>
      <c r="F7" s="10">
        <v>0</v>
      </c>
      <c r="G7" s="18">
        <f t="shared" si="0"/>
        <v>7.35</v>
      </c>
      <c r="H7" s="19">
        <f t="shared" si="1"/>
        <v>5</v>
      </c>
      <c r="I7" s="24">
        <f>IFERROR((G7/'League Calculation'!B$7)*100, "")</f>
        <v>77.368421052631575</v>
      </c>
      <c r="J7" s="13">
        <v>5.2</v>
      </c>
      <c r="K7" s="13">
        <v>1</v>
      </c>
      <c r="L7" s="18">
        <f t="shared" si="2"/>
        <v>6.2</v>
      </c>
      <c r="M7" s="19">
        <f t="shared" si="3"/>
        <v>4</v>
      </c>
      <c r="N7" s="24">
        <f>IFERROR((L7/'League Calculation'!H$7)*100, "")</f>
        <v>72.093023255813961</v>
      </c>
      <c r="O7" s="13">
        <v>0</v>
      </c>
      <c r="P7" s="13">
        <v>0</v>
      </c>
      <c r="Q7" s="18">
        <f t="shared" si="4"/>
        <v>0</v>
      </c>
      <c r="R7" s="19">
        <f t="shared" si="5"/>
        <v>6</v>
      </c>
      <c r="S7" s="24">
        <f>IFERROR((Q7/'League Calculation'!I$7)*100, "")</f>
        <v>0</v>
      </c>
      <c r="T7" s="13">
        <v>8.6</v>
      </c>
      <c r="U7" s="13">
        <v>0</v>
      </c>
      <c r="V7" s="18">
        <f t="shared" si="6"/>
        <v>8.6</v>
      </c>
      <c r="W7" s="19">
        <f t="shared" si="7"/>
        <v>5</v>
      </c>
      <c r="X7" s="24">
        <f>IFERROR((V7/'League Calculation'!C$7)*100, "")</f>
        <v>87.755102040816311</v>
      </c>
      <c r="Y7" s="18">
        <f t="shared" si="8"/>
        <v>21.15</v>
      </c>
      <c r="Z7" s="18">
        <f t="shared" si="9"/>
        <v>1</v>
      </c>
      <c r="AA7" s="18">
        <f t="shared" si="10"/>
        <v>22.15</v>
      </c>
      <c r="AB7" s="19">
        <f t="shared" si="11"/>
        <v>6</v>
      </c>
      <c r="AC7" s="24">
        <f>IFERROR((AA7/'League Calculation'!J$7)*100, "")</f>
        <v>78.546099290780134</v>
      </c>
    </row>
    <row r="8" spans="1:29">
      <c r="A8" s="10" t="s">
        <v>67</v>
      </c>
      <c r="B8" s="10">
        <v>8</v>
      </c>
      <c r="C8" s="10" t="s">
        <v>144</v>
      </c>
      <c r="E8" s="10">
        <v>5.35</v>
      </c>
      <c r="F8" s="10">
        <v>0</v>
      </c>
      <c r="G8" s="18">
        <f t="shared" si="0"/>
        <v>5.35</v>
      </c>
      <c r="H8" s="19">
        <f t="shared" si="1"/>
        <v>9</v>
      </c>
      <c r="I8" s="24">
        <f>IFERROR((G8/'League Calculation'!B$7)*100, "")</f>
        <v>56.315789473684205</v>
      </c>
      <c r="J8" s="13">
        <v>6.6</v>
      </c>
      <c r="K8" s="13">
        <v>0.5</v>
      </c>
      <c r="L8" s="18">
        <f t="shared" si="2"/>
        <v>7.1</v>
      </c>
      <c r="M8" s="22">
        <f t="shared" si="3"/>
        <v>3</v>
      </c>
      <c r="N8" s="24">
        <f>IFERROR((L8/'League Calculation'!H$7)*100, "")</f>
        <v>82.558139534883722</v>
      </c>
      <c r="O8" s="13">
        <v>0</v>
      </c>
      <c r="P8" s="13">
        <v>0</v>
      </c>
      <c r="Q8" s="18">
        <f t="shared" si="4"/>
        <v>0</v>
      </c>
      <c r="R8" s="19">
        <f t="shared" si="5"/>
        <v>6</v>
      </c>
      <c r="S8" s="24">
        <f>IFERROR((Q8/'League Calculation'!I$7)*100, "")</f>
        <v>0</v>
      </c>
      <c r="T8" s="13">
        <v>8.4</v>
      </c>
      <c r="U8" s="13">
        <v>0</v>
      </c>
      <c r="V8" s="18">
        <f t="shared" si="6"/>
        <v>8.4</v>
      </c>
      <c r="W8" s="19">
        <f t="shared" si="7"/>
        <v>6</v>
      </c>
      <c r="X8" s="24">
        <f>IFERROR((V8/'League Calculation'!C$7)*100, "")</f>
        <v>85.714285714285708</v>
      </c>
      <c r="Y8" s="18">
        <f t="shared" si="8"/>
        <v>20.350000000000001</v>
      </c>
      <c r="Z8" s="18">
        <f t="shared" si="9"/>
        <v>0.5</v>
      </c>
      <c r="AA8" s="18">
        <f t="shared" si="10"/>
        <v>20.85</v>
      </c>
      <c r="AB8" s="19">
        <f t="shared" si="11"/>
        <v>7</v>
      </c>
      <c r="AC8" s="24">
        <f>IFERROR((AA8/'League Calculation'!J$7)*100, "")</f>
        <v>73.936170212765958</v>
      </c>
    </row>
    <row r="9" spans="1:29">
      <c r="A9" s="10" t="s">
        <v>122</v>
      </c>
      <c r="B9" s="10">
        <v>4</v>
      </c>
      <c r="C9" s="10" t="s">
        <v>141</v>
      </c>
      <c r="E9" s="10">
        <v>7.2</v>
      </c>
      <c r="F9" s="10">
        <v>0</v>
      </c>
      <c r="G9" s="18">
        <f t="shared" si="0"/>
        <v>7.2</v>
      </c>
      <c r="H9" s="19">
        <f t="shared" si="1"/>
        <v>6</v>
      </c>
      <c r="I9" s="24">
        <f>IFERROR((G9/'League Calculation'!B$7)*100, "")</f>
        <v>75.789473684210535</v>
      </c>
      <c r="J9" s="13">
        <v>0</v>
      </c>
      <c r="K9" s="13">
        <v>0</v>
      </c>
      <c r="L9" s="18">
        <f t="shared" si="2"/>
        <v>0</v>
      </c>
      <c r="M9" s="19">
        <f t="shared" si="3"/>
        <v>5</v>
      </c>
      <c r="N9" s="24">
        <f>IFERROR((L9/'League Calculation'!H$7)*100, "")</f>
        <v>0</v>
      </c>
      <c r="O9" s="13">
        <v>4.4000000000000004</v>
      </c>
      <c r="P9" s="13">
        <v>0</v>
      </c>
      <c r="Q9" s="18">
        <f t="shared" si="4"/>
        <v>4.4000000000000004</v>
      </c>
      <c r="R9" s="19">
        <f t="shared" si="5"/>
        <v>5</v>
      </c>
      <c r="S9" s="24">
        <f>IFERROR((Q9/'League Calculation'!I$7)*100, "")</f>
        <v>49.438202247191015</v>
      </c>
      <c r="T9" s="13">
        <v>8.4</v>
      </c>
      <c r="U9" s="13">
        <v>0</v>
      </c>
      <c r="V9" s="18">
        <f t="shared" si="6"/>
        <v>8.4</v>
      </c>
      <c r="W9" s="19">
        <f t="shared" si="7"/>
        <v>6</v>
      </c>
      <c r="X9" s="24">
        <f>IFERROR((V9/'League Calculation'!C$7)*100, "")</f>
        <v>85.714285714285708</v>
      </c>
      <c r="Y9" s="18">
        <f t="shared" si="8"/>
        <v>20</v>
      </c>
      <c r="Z9" s="18">
        <f t="shared" si="9"/>
        <v>0</v>
      </c>
      <c r="AA9" s="18">
        <f t="shared" si="10"/>
        <v>20</v>
      </c>
      <c r="AB9" s="19">
        <f t="shared" si="11"/>
        <v>8</v>
      </c>
      <c r="AC9" s="24">
        <f>IFERROR((AA9/'League Calculation'!J$7)*100, "")</f>
        <v>70.921985815602838</v>
      </c>
    </row>
    <row r="10" spans="1:29">
      <c r="A10" s="10" t="s">
        <v>71</v>
      </c>
      <c r="B10" s="10">
        <v>1</v>
      </c>
      <c r="C10" s="10" t="s">
        <v>103</v>
      </c>
      <c r="E10" s="10">
        <v>8.15</v>
      </c>
      <c r="F10" s="10">
        <v>0.5</v>
      </c>
      <c r="G10" s="18">
        <f t="shared" si="0"/>
        <v>8.65</v>
      </c>
      <c r="H10" s="22">
        <f t="shared" si="1"/>
        <v>3</v>
      </c>
      <c r="I10" s="24">
        <f>IFERROR((G10/'League Calculation'!B$7)*100, "")</f>
        <v>91.05263157894737</v>
      </c>
      <c r="J10" s="13">
        <v>0</v>
      </c>
      <c r="K10" s="13">
        <v>0</v>
      </c>
      <c r="L10" s="18">
        <f t="shared" si="2"/>
        <v>0</v>
      </c>
      <c r="M10" s="19">
        <f t="shared" si="3"/>
        <v>5</v>
      </c>
      <c r="N10" s="24">
        <f>IFERROR((L10/'League Calculation'!H$7)*100, "")</f>
        <v>0</v>
      </c>
      <c r="O10" s="13">
        <v>6.4</v>
      </c>
      <c r="P10" s="13">
        <v>1</v>
      </c>
      <c r="Q10" s="18">
        <f t="shared" si="4"/>
        <v>7.4</v>
      </c>
      <c r="R10" s="19">
        <f t="shared" si="5"/>
        <v>4</v>
      </c>
      <c r="S10" s="24">
        <f>IFERROR((Q10/'League Calculation'!I$7)*100, "")</f>
        <v>83.146067415730343</v>
      </c>
      <c r="T10" s="13">
        <v>0</v>
      </c>
      <c r="U10" s="13">
        <v>0</v>
      </c>
      <c r="V10" s="18">
        <f t="shared" si="6"/>
        <v>0</v>
      </c>
      <c r="W10" s="19">
        <f t="shared" si="7"/>
        <v>9</v>
      </c>
      <c r="X10" s="24">
        <f>IFERROR((V10/'League Calculation'!C$7)*100, "")</f>
        <v>0</v>
      </c>
      <c r="Y10" s="18">
        <f t="shared" si="8"/>
        <v>14.55</v>
      </c>
      <c r="Z10" s="18">
        <f t="shared" si="9"/>
        <v>1.5</v>
      </c>
      <c r="AA10" s="18">
        <f t="shared" si="10"/>
        <v>16.05</v>
      </c>
      <c r="AB10" s="19">
        <f t="shared" si="11"/>
        <v>9</v>
      </c>
      <c r="AC10" s="24">
        <f>IFERROR((AA10/'League Calculation'!J$7)*100, "")</f>
        <v>56.914893617021278</v>
      </c>
    </row>
    <row r="11" spans="1:29">
      <c r="A11" s="10" t="s">
        <v>121</v>
      </c>
      <c r="B11" s="10">
        <v>6</v>
      </c>
      <c r="C11" s="10" t="s">
        <v>142</v>
      </c>
      <c r="E11" s="10">
        <v>0</v>
      </c>
      <c r="F11" s="10">
        <v>0</v>
      </c>
      <c r="G11" s="18">
        <f t="shared" si="0"/>
        <v>0</v>
      </c>
      <c r="H11" s="19">
        <f t="shared" si="1"/>
        <v>10</v>
      </c>
      <c r="I11" s="24">
        <f>IFERROR((G11/'League Calculation'!B$7)*100, "")</f>
        <v>0</v>
      </c>
      <c r="J11" s="13">
        <v>0</v>
      </c>
      <c r="K11" s="13">
        <v>0</v>
      </c>
      <c r="L11" s="18">
        <f t="shared" si="2"/>
        <v>0</v>
      </c>
      <c r="M11" s="19">
        <f t="shared" si="3"/>
        <v>5</v>
      </c>
      <c r="N11" s="24">
        <f>IFERROR((L11/'League Calculation'!H$7)*100, "")</f>
        <v>0</v>
      </c>
      <c r="O11" s="13">
        <v>0</v>
      </c>
      <c r="P11" s="13">
        <v>0</v>
      </c>
      <c r="Q11" s="18">
        <f t="shared" si="4"/>
        <v>0</v>
      </c>
      <c r="R11" s="19">
        <f t="shared" si="5"/>
        <v>6</v>
      </c>
      <c r="S11" s="24">
        <f>IFERROR((Q11/'League Calculation'!I$7)*100, "")</f>
        <v>0</v>
      </c>
      <c r="T11" s="13">
        <v>0</v>
      </c>
      <c r="U11" s="13">
        <v>0</v>
      </c>
      <c r="V11" s="18">
        <f t="shared" si="6"/>
        <v>0</v>
      </c>
      <c r="W11" s="19">
        <f t="shared" si="7"/>
        <v>9</v>
      </c>
      <c r="X11" s="24">
        <f>IFERROR((V11/'League Calculation'!C$7)*100, "")</f>
        <v>0</v>
      </c>
      <c r="Y11" s="18">
        <f t="shared" si="8"/>
        <v>0</v>
      </c>
      <c r="Z11" s="18">
        <f t="shared" si="9"/>
        <v>0</v>
      </c>
      <c r="AA11" s="18">
        <f t="shared" si="10"/>
        <v>0</v>
      </c>
      <c r="AB11" s="19">
        <f t="shared" si="11"/>
        <v>10</v>
      </c>
      <c r="AC11" s="24">
        <f>IFERROR((AA11/'League Calculation'!J$7)*100, "")</f>
        <v>0</v>
      </c>
    </row>
    <row r="12" spans="1:29">
      <c r="A12" s="10" t="s">
        <v>69</v>
      </c>
      <c r="B12" s="10">
        <v>10</v>
      </c>
      <c r="C12" s="10" t="s">
        <v>107</v>
      </c>
      <c r="E12" s="10">
        <v>0</v>
      </c>
      <c r="F12" s="10">
        <v>0</v>
      </c>
      <c r="G12" s="18">
        <f t="shared" si="0"/>
        <v>0</v>
      </c>
      <c r="H12" s="19">
        <f t="shared" si="1"/>
        <v>10</v>
      </c>
      <c r="I12" s="24">
        <f>IFERROR((G12/'League Calculation'!B$7)*100, "")</f>
        <v>0</v>
      </c>
      <c r="J12" s="13">
        <v>0</v>
      </c>
      <c r="K12" s="13">
        <v>0</v>
      </c>
      <c r="L12" s="18">
        <f t="shared" si="2"/>
        <v>0</v>
      </c>
      <c r="M12" s="19">
        <f t="shared" si="3"/>
        <v>5</v>
      </c>
      <c r="N12" s="24">
        <f>IFERROR((L12/'League Calculation'!H$7)*100, "")</f>
        <v>0</v>
      </c>
      <c r="O12" s="13">
        <v>0</v>
      </c>
      <c r="P12" s="13">
        <v>0</v>
      </c>
      <c r="Q12" s="18">
        <f t="shared" si="4"/>
        <v>0</v>
      </c>
      <c r="R12" s="19">
        <f t="shared" si="5"/>
        <v>6</v>
      </c>
      <c r="S12" s="24">
        <f>IFERROR((Q12/'League Calculation'!I$7)*100, "")</f>
        <v>0</v>
      </c>
      <c r="T12" s="13">
        <v>0</v>
      </c>
      <c r="U12" s="13">
        <v>0</v>
      </c>
      <c r="V12" s="18">
        <f t="shared" si="6"/>
        <v>0</v>
      </c>
      <c r="W12" s="19">
        <f t="shared" si="7"/>
        <v>9</v>
      </c>
      <c r="X12" s="24">
        <f>IFERROR((V12/'League Calculation'!C$7)*100, "")</f>
        <v>0</v>
      </c>
      <c r="Y12" s="18">
        <f t="shared" si="8"/>
        <v>0</v>
      </c>
      <c r="Z12" s="18">
        <f t="shared" si="9"/>
        <v>0</v>
      </c>
      <c r="AA12" s="18">
        <f t="shared" si="10"/>
        <v>0</v>
      </c>
      <c r="AB12" s="19">
        <f t="shared" si="11"/>
        <v>10</v>
      </c>
      <c r="AC12" s="24">
        <f>IFERROR((AA12/'League Calculation'!J$7)*100, "")</f>
        <v>0</v>
      </c>
    </row>
    <row r="13" spans="1:29">
      <c r="A13" s="10" t="s">
        <v>69</v>
      </c>
      <c r="B13" s="10">
        <v>11</v>
      </c>
      <c r="C13" s="10" t="s">
        <v>145</v>
      </c>
      <c r="E13" s="10">
        <v>0</v>
      </c>
      <c r="F13" s="10">
        <v>0</v>
      </c>
      <c r="G13" s="18">
        <f t="shared" si="0"/>
        <v>0</v>
      </c>
      <c r="H13" s="19">
        <f t="shared" si="1"/>
        <v>10</v>
      </c>
      <c r="I13" s="24">
        <f>IFERROR((G13/'League Calculation'!B$7)*100, "")</f>
        <v>0</v>
      </c>
      <c r="J13" s="13">
        <v>0</v>
      </c>
      <c r="K13" s="13">
        <v>0</v>
      </c>
      <c r="L13" s="18">
        <f t="shared" si="2"/>
        <v>0</v>
      </c>
      <c r="M13" s="19">
        <f t="shared" si="3"/>
        <v>5</v>
      </c>
      <c r="N13" s="24">
        <f>IFERROR((L13/'League Calculation'!H$7)*100, "")</f>
        <v>0</v>
      </c>
      <c r="O13" s="13">
        <v>0</v>
      </c>
      <c r="P13" s="13">
        <v>0</v>
      </c>
      <c r="Q13" s="18">
        <f t="shared" si="4"/>
        <v>0</v>
      </c>
      <c r="R13" s="19">
        <f t="shared" si="5"/>
        <v>6</v>
      </c>
      <c r="S13" s="24">
        <f>IFERROR((Q13/'League Calculation'!I$7)*100, "")</f>
        <v>0</v>
      </c>
      <c r="T13" s="13">
        <v>0</v>
      </c>
      <c r="U13" s="13">
        <v>0</v>
      </c>
      <c r="V13" s="18">
        <f t="shared" si="6"/>
        <v>0</v>
      </c>
      <c r="W13" s="19">
        <f t="shared" si="7"/>
        <v>9</v>
      </c>
      <c r="X13" s="24">
        <f>IFERROR((V13/'League Calculation'!C$7)*100, "")</f>
        <v>0</v>
      </c>
      <c r="Y13" s="18">
        <f t="shared" si="8"/>
        <v>0</v>
      </c>
      <c r="Z13" s="18">
        <f t="shared" si="9"/>
        <v>0</v>
      </c>
      <c r="AA13" s="18">
        <f t="shared" si="10"/>
        <v>0</v>
      </c>
      <c r="AB13" s="19">
        <f t="shared" si="11"/>
        <v>10</v>
      </c>
      <c r="AC13" s="24">
        <f>IFERROR((AA13/'League Calculation'!J$7)*100, "")</f>
        <v>0</v>
      </c>
    </row>
    <row r="1048576" spans="8:9">
      <c r="H1048576" s="12">
        <f>SUM(H6)</f>
        <v>7</v>
      </c>
      <c r="I1048576" s="11">
        <f>SUM(I2:I1048575)</f>
        <v>713.15789473684208</v>
      </c>
    </row>
  </sheetData>
  <sheetProtection sheet="1" selectLockedCells="1"/>
  <autoFilter ref="A1:A1048576" xr:uid="{81273FC6-37DF-3842-8DF8-943D1ABD1D19}"/>
  <sortState xmlns:xlrd2="http://schemas.microsoft.com/office/spreadsheetml/2017/richdata2" ref="A2:AC1048576">
    <sortCondition ref="AB1"/>
  </sortState>
  <dataValidations count="1">
    <dataValidation type="list" allowBlank="1" showInputMessage="1" showErrorMessage="1" sqref="D2:D1048576" xr:uid="{2388A6B3-E1B0-CC4E-A6F5-32A502264CC4}">
      <formula1>"Yes"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B902A-2601-4042-B904-520ABB7D1A3E}">
  <dimension ref="A1:S1048576"/>
  <sheetViews>
    <sheetView zoomScale="91" workbookViewId="0">
      <pane xSplit="3" topLeftCell="D1" activePane="topRight" state="frozen"/>
      <selection pane="topRight"/>
    </sheetView>
  </sheetViews>
  <sheetFormatPr defaultColWidth="10.796875" defaultRowHeight="15.6"/>
  <cols>
    <col min="1" max="1" width="22.5" style="10" bestFit="1" customWidth="1"/>
    <col min="2" max="2" width="9.5" style="10" customWidth="1"/>
    <col min="3" max="3" width="23" style="10" bestFit="1" customWidth="1"/>
    <col min="4" max="4" width="8" style="10" customWidth="1"/>
    <col min="5" max="6" width="11.296875" style="10" customWidth="1"/>
    <col min="7" max="7" width="10.796875" style="11"/>
    <col min="8" max="8" width="10.796875" style="12"/>
    <col min="9" max="9" width="10.796875" style="11"/>
    <col min="10" max="11" width="10.796875" style="13"/>
    <col min="12" max="12" width="10.796875" style="11"/>
    <col min="13" max="13" width="10.796875" style="12"/>
    <col min="14" max="17" width="10.796875" style="11"/>
    <col min="18" max="18" width="10.796875" style="12"/>
    <col min="19" max="19" width="10.796875" style="13"/>
    <col min="20" max="16384" width="10.796875" style="10"/>
  </cols>
  <sheetData>
    <row r="1" spans="1:19" s="7" customFormat="1" ht="121.2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6" t="s">
        <v>29</v>
      </c>
      <c r="H1" s="17" t="s">
        <v>2</v>
      </c>
      <c r="I1" s="23" t="s">
        <v>4</v>
      </c>
      <c r="J1" s="9" t="s">
        <v>39</v>
      </c>
      <c r="K1" s="9" t="s">
        <v>40</v>
      </c>
      <c r="L1" s="16" t="s">
        <v>41</v>
      </c>
      <c r="M1" s="17" t="s">
        <v>2</v>
      </c>
      <c r="N1" s="23" t="s">
        <v>10</v>
      </c>
      <c r="O1" s="16" t="s">
        <v>48</v>
      </c>
      <c r="P1" s="16" t="s">
        <v>49</v>
      </c>
      <c r="Q1" s="16" t="s">
        <v>51</v>
      </c>
      <c r="R1" s="17" t="s">
        <v>2</v>
      </c>
      <c r="S1" s="25"/>
    </row>
    <row r="2" spans="1:19">
      <c r="A2" s="27" t="s">
        <v>122</v>
      </c>
      <c r="B2" s="27">
        <v>12</v>
      </c>
      <c r="C2" s="27" t="s">
        <v>109</v>
      </c>
      <c r="D2" s="27"/>
      <c r="E2" s="27">
        <v>9.3000000000000007</v>
      </c>
      <c r="F2" s="27">
        <v>1</v>
      </c>
      <c r="G2" s="28">
        <f t="shared" ref="G2:G22" si="0">E2+F2</f>
        <v>10.3</v>
      </c>
      <c r="H2" s="20">
        <f t="shared" ref="H2:H22" si="1">RANK(G2, $G$2:$G$100, 0)</f>
        <v>1</v>
      </c>
      <c r="I2" s="30">
        <f>IFERROR((G2/'League Calculation'!B$9)*100, "")</f>
        <v>100</v>
      </c>
      <c r="J2" s="29">
        <v>9.4</v>
      </c>
      <c r="K2" s="29">
        <v>1.5</v>
      </c>
      <c r="L2" s="28">
        <f t="shared" ref="L2:L22" si="2">J2+K2</f>
        <v>10.9</v>
      </c>
      <c r="M2" s="20">
        <f t="shared" ref="M2:M22" si="3">RANK(L2,$L$2:$L$1000, 0)</f>
        <v>1</v>
      </c>
      <c r="N2" s="30">
        <f>IFERROR((L2/'League Calculation'!C$8)*100, "")</f>
        <v>100</v>
      </c>
      <c r="O2" s="28">
        <f t="shared" ref="O2:O22" si="4">E2+J2</f>
        <v>18.700000000000003</v>
      </c>
      <c r="P2" s="28">
        <f t="shared" ref="P2:P22" si="5">F2+K2</f>
        <v>2.5</v>
      </c>
      <c r="Q2" s="28">
        <f t="shared" ref="Q2:Q22" si="6">G2+L2</f>
        <v>21.200000000000003</v>
      </c>
      <c r="R2" s="20">
        <f t="shared" ref="R2:R22" si="7">RANK(Q2,$Q$2:$Q$60000, 0)</f>
        <v>1</v>
      </c>
      <c r="S2" s="31">
        <f>IFERROR((Q2/'League Calculation'!J$9)*100, "")</f>
        <v>100</v>
      </c>
    </row>
    <row r="3" spans="1:19">
      <c r="A3" s="27" t="s">
        <v>81</v>
      </c>
      <c r="B3" s="27">
        <v>15</v>
      </c>
      <c r="C3" s="27" t="s">
        <v>110</v>
      </c>
      <c r="D3" s="27"/>
      <c r="E3" s="27">
        <v>8.4</v>
      </c>
      <c r="F3" s="27">
        <v>1</v>
      </c>
      <c r="G3" s="28">
        <f t="shared" si="0"/>
        <v>9.4</v>
      </c>
      <c r="H3" s="22">
        <f t="shared" si="1"/>
        <v>3</v>
      </c>
      <c r="I3" s="30">
        <f>IFERROR((G3/'League Calculation'!B$9)*100, "")</f>
        <v>91.262135922330089</v>
      </c>
      <c r="J3" s="29">
        <v>9.1999999999999993</v>
      </c>
      <c r="K3" s="29">
        <v>1.5</v>
      </c>
      <c r="L3" s="28">
        <f t="shared" si="2"/>
        <v>10.7</v>
      </c>
      <c r="M3" s="22">
        <f t="shared" si="3"/>
        <v>3</v>
      </c>
      <c r="N3" s="30">
        <f>IFERROR((L3/'League Calculation'!C$8)*100, "")</f>
        <v>98.165137614678883</v>
      </c>
      <c r="O3" s="28">
        <f t="shared" si="4"/>
        <v>17.600000000000001</v>
      </c>
      <c r="P3" s="28">
        <f t="shared" si="5"/>
        <v>2.5</v>
      </c>
      <c r="Q3" s="28">
        <f t="shared" si="6"/>
        <v>20.100000000000001</v>
      </c>
      <c r="R3" s="21">
        <f t="shared" si="7"/>
        <v>2</v>
      </c>
      <c r="S3" s="31">
        <f>IFERROR((Q3/'League Calculation'!J$9)*100, "")</f>
        <v>94.811320754716974</v>
      </c>
    </row>
    <row r="4" spans="1:19">
      <c r="A4" s="27" t="s">
        <v>76</v>
      </c>
      <c r="B4" s="27">
        <v>21</v>
      </c>
      <c r="C4" s="27" t="s">
        <v>155</v>
      </c>
      <c r="D4" s="27"/>
      <c r="E4" s="27">
        <v>9</v>
      </c>
      <c r="F4" s="27">
        <v>0.5</v>
      </c>
      <c r="G4" s="28">
        <f t="shared" si="0"/>
        <v>9.5</v>
      </c>
      <c r="H4" s="21">
        <f t="shared" si="1"/>
        <v>2</v>
      </c>
      <c r="I4" s="30">
        <f>IFERROR((G4/'League Calculation'!B$9)*100, "")</f>
        <v>92.233009708737853</v>
      </c>
      <c r="J4" s="29">
        <v>9.1</v>
      </c>
      <c r="K4" s="29">
        <v>1.5</v>
      </c>
      <c r="L4" s="28">
        <f t="shared" si="2"/>
        <v>10.6</v>
      </c>
      <c r="M4" s="19">
        <f t="shared" si="3"/>
        <v>4</v>
      </c>
      <c r="N4" s="30">
        <f>IFERROR((L4/'League Calculation'!C$8)*100, "")</f>
        <v>97.247706422018339</v>
      </c>
      <c r="O4" s="28">
        <f t="shared" si="4"/>
        <v>18.100000000000001</v>
      </c>
      <c r="P4" s="28">
        <f t="shared" si="5"/>
        <v>2</v>
      </c>
      <c r="Q4" s="28">
        <f t="shared" si="6"/>
        <v>20.100000000000001</v>
      </c>
      <c r="R4" s="21">
        <f t="shared" si="7"/>
        <v>2</v>
      </c>
      <c r="S4" s="31">
        <f>IFERROR((Q4/'League Calculation'!J$9)*100, "")</f>
        <v>94.811320754716974</v>
      </c>
    </row>
    <row r="5" spans="1:19">
      <c r="A5" s="10" t="s">
        <v>68</v>
      </c>
      <c r="B5" s="10">
        <v>7</v>
      </c>
      <c r="C5" s="10" t="s">
        <v>116</v>
      </c>
      <c r="E5" s="10">
        <v>8.6</v>
      </c>
      <c r="F5" s="10">
        <v>0.5</v>
      </c>
      <c r="G5" s="18">
        <f t="shared" si="0"/>
        <v>9.1</v>
      </c>
      <c r="H5" s="19">
        <f t="shared" si="1"/>
        <v>4</v>
      </c>
      <c r="I5" s="24">
        <f>IFERROR((G5/'League Calculation'!B$9)*100, "")</f>
        <v>88.349514563106794</v>
      </c>
      <c r="J5" s="13">
        <v>9.3000000000000007</v>
      </c>
      <c r="K5" s="13">
        <v>1.5</v>
      </c>
      <c r="L5" s="18">
        <f t="shared" si="2"/>
        <v>10.8</v>
      </c>
      <c r="M5" s="21">
        <f t="shared" si="3"/>
        <v>2</v>
      </c>
      <c r="N5" s="24">
        <f>IFERROR((L5/'League Calculation'!C$8)*100, "")</f>
        <v>99.082568807339456</v>
      </c>
      <c r="O5" s="18">
        <f t="shared" si="4"/>
        <v>17.899999999999999</v>
      </c>
      <c r="P5" s="18">
        <f t="shared" si="5"/>
        <v>2</v>
      </c>
      <c r="Q5" s="18">
        <f t="shared" si="6"/>
        <v>19.899999999999999</v>
      </c>
      <c r="R5" s="19">
        <f t="shared" si="7"/>
        <v>4</v>
      </c>
      <c r="S5" s="26">
        <f>IFERROR((Q5/'League Calculation'!J$9)*100, "")</f>
        <v>93.86792452830187</v>
      </c>
    </row>
    <row r="6" spans="1:19">
      <c r="A6" s="10" t="s">
        <v>68</v>
      </c>
      <c r="B6" s="10">
        <v>3</v>
      </c>
      <c r="C6" s="10" t="s">
        <v>111</v>
      </c>
      <c r="E6" s="10">
        <v>8.1999999999999993</v>
      </c>
      <c r="F6" s="10">
        <v>0.5</v>
      </c>
      <c r="G6" s="18">
        <f t="shared" si="0"/>
        <v>8.6999999999999993</v>
      </c>
      <c r="H6" s="19">
        <f t="shared" si="1"/>
        <v>5</v>
      </c>
      <c r="I6" s="24">
        <f>IFERROR((G6/'League Calculation'!B$9)*100, "")</f>
        <v>84.466019417475707</v>
      </c>
      <c r="J6" s="13">
        <v>9</v>
      </c>
      <c r="K6" s="13">
        <v>1.5</v>
      </c>
      <c r="L6" s="18">
        <f t="shared" si="2"/>
        <v>10.5</v>
      </c>
      <c r="M6" s="19">
        <f t="shared" si="3"/>
        <v>5</v>
      </c>
      <c r="N6" s="24">
        <f>IFERROR((L6/'League Calculation'!C$8)*100, "")</f>
        <v>96.330275229357795</v>
      </c>
      <c r="O6" s="18">
        <f t="shared" si="4"/>
        <v>17.2</v>
      </c>
      <c r="P6" s="18">
        <f t="shared" si="5"/>
        <v>2</v>
      </c>
      <c r="Q6" s="18">
        <f t="shared" si="6"/>
        <v>19.2</v>
      </c>
      <c r="R6" s="19">
        <f t="shared" si="7"/>
        <v>5</v>
      </c>
      <c r="S6" s="26">
        <f>IFERROR((Q6/'League Calculation'!J$9)*100, "")</f>
        <v>90.566037735849036</v>
      </c>
    </row>
    <row r="7" spans="1:19">
      <c r="A7" s="10" t="s">
        <v>68</v>
      </c>
      <c r="B7" s="10">
        <v>8</v>
      </c>
      <c r="C7" s="10" t="s">
        <v>115</v>
      </c>
      <c r="E7" s="10">
        <v>7.9</v>
      </c>
      <c r="F7" s="10">
        <v>0</v>
      </c>
      <c r="G7" s="18">
        <f t="shared" si="0"/>
        <v>7.9</v>
      </c>
      <c r="H7" s="19">
        <f t="shared" si="1"/>
        <v>8</v>
      </c>
      <c r="I7" s="24">
        <f>IFERROR((G7/'League Calculation'!B$9)*100, "")</f>
        <v>76.699029126213588</v>
      </c>
      <c r="J7" s="13">
        <v>8.8000000000000007</v>
      </c>
      <c r="K7" s="13">
        <v>1.5</v>
      </c>
      <c r="L7" s="18">
        <f t="shared" si="2"/>
        <v>10.3</v>
      </c>
      <c r="M7" s="19">
        <f t="shared" si="3"/>
        <v>6</v>
      </c>
      <c r="N7" s="24">
        <f>IFERROR((L7/'League Calculation'!C$8)*100, "")</f>
        <v>94.495412844036693</v>
      </c>
      <c r="O7" s="18">
        <f t="shared" si="4"/>
        <v>16.700000000000003</v>
      </c>
      <c r="P7" s="18">
        <f t="shared" si="5"/>
        <v>1.5</v>
      </c>
      <c r="Q7" s="18">
        <f t="shared" si="6"/>
        <v>18.200000000000003</v>
      </c>
      <c r="R7" s="19">
        <f t="shared" si="7"/>
        <v>6</v>
      </c>
      <c r="S7" s="26">
        <f>IFERROR((Q7/'League Calculation'!J$9)*100, "")</f>
        <v>85.84905660377359</v>
      </c>
    </row>
    <row r="8" spans="1:19">
      <c r="A8" s="10" t="s">
        <v>68</v>
      </c>
      <c r="B8" s="10">
        <v>4</v>
      </c>
      <c r="C8" s="10" t="s">
        <v>118</v>
      </c>
      <c r="E8" s="10">
        <v>8.1999999999999993</v>
      </c>
      <c r="F8" s="10">
        <v>0</v>
      </c>
      <c r="G8" s="18">
        <f t="shared" si="0"/>
        <v>8.1999999999999993</v>
      </c>
      <c r="H8" s="19">
        <f t="shared" si="1"/>
        <v>6</v>
      </c>
      <c r="I8" s="24">
        <f>IFERROR((G8/'League Calculation'!B$9)*100, "")</f>
        <v>79.611650485436883</v>
      </c>
      <c r="J8" s="13">
        <v>8.5</v>
      </c>
      <c r="K8" s="13">
        <v>1.5</v>
      </c>
      <c r="L8" s="18">
        <f t="shared" si="2"/>
        <v>10</v>
      </c>
      <c r="M8" s="19">
        <f t="shared" si="3"/>
        <v>9</v>
      </c>
      <c r="N8" s="24">
        <f>IFERROR((L8/'League Calculation'!C$8)*100, "")</f>
        <v>91.743119266055047</v>
      </c>
      <c r="O8" s="18">
        <f t="shared" si="4"/>
        <v>16.7</v>
      </c>
      <c r="P8" s="18">
        <f t="shared" si="5"/>
        <v>1.5</v>
      </c>
      <c r="Q8" s="18">
        <f t="shared" si="6"/>
        <v>18.2</v>
      </c>
      <c r="R8" s="19">
        <f t="shared" si="7"/>
        <v>7</v>
      </c>
      <c r="S8" s="26">
        <f>IFERROR((Q8/'League Calculation'!J$9)*100, "")</f>
        <v>85.849056603773562</v>
      </c>
    </row>
    <row r="9" spans="1:19">
      <c r="A9" s="10" t="s">
        <v>121</v>
      </c>
      <c r="B9" s="10">
        <v>13</v>
      </c>
      <c r="C9" s="10" t="s">
        <v>148</v>
      </c>
      <c r="E9" s="10">
        <v>7.7</v>
      </c>
      <c r="F9" s="10">
        <v>0</v>
      </c>
      <c r="G9" s="18">
        <f t="shared" si="0"/>
        <v>7.7</v>
      </c>
      <c r="H9" s="19">
        <f t="shared" si="1"/>
        <v>9</v>
      </c>
      <c r="I9" s="24">
        <f>IFERROR((G9/'League Calculation'!B$9)*100, "")</f>
        <v>74.757281553398059</v>
      </c>
      <c r="J9" s="13">
        <v>8.8000000000000007</v>
      </c>
      <c r="K9" s="13">
        <v>1.5</v>
      </c>
      <c r="L9" s="18">
        <f t="shared" si="2"/>
        <v>10.3</v>
      </c>
      <c r="M9" s="19">
        <f t="shared" si="3"/>
        <v>6</v>
      </c>
      <c r="N9" s="24">
        <f>IFERROR((L9/'League Calculation'!C$8)*100, "")</f>
        <v>94.495412844036693</v>
      </c>
      <c r="O9" s="18">
        <f t="shared" si="4"/>
        <v>16.5</v>
      </c>
      <c r="P9" s="18">
        <f t="shared" si="5"/>
        <v>1.5</v>
      </c>
      <c r="Q9" s="18">
        <f t="shared" si="6"/>
        <v>18</v>
      </c>
      <c r="R9" s="19">
        <f t="shared" si="7"/>
        <v>8</v>
      </c>
      <c r="S9" s="26">
        <f>IFERROR((Q9/'League Calculation'!J$9)*100, "")</f>
        <v>84.905660377358487</v>
      </c>
    </row>
    <row r="10" spans="1:19">
      <c r="A10" s="10" t="s">
        <v>81</v>
      </c>
      <c r="B10" s="10">
        <v>17</v>
      </c>
      <c r="C10" s="10" t="s">
        <v>151</v>
      </c>
      <c r="E10" s="10">
        <v>7.6</v>
      </c>
      <c r="F10" s="10">
        <v>0</v>
      </c>
      <c r="G10" s="18">
        <f t="shared" si="0"/>
        <v>7.6</v>
      </c>
      <c r="H10" s="19">
        <f t="shared" si="1"/>
        <v>11</v>
      </c>
      <c r="I10" s="24">
        <f>IFERROR((G10/'League Calculation'!B$9)*100, "")</f>
        <v>73.78640776699028</v>
      </c>
      <c r="J10" s="13">
        <v>8.6</v>
      </c>
      <c r="K10" s="13">
        <v>1.5</v>
      </c>
      <c r="L10" s="18">
        <f t="shared" si="2"/>
        <v>10.1</v>
      </c>
      <c r="M10" s="19">
        <f t="shared" si="3"/>
        <v>8</v>
      </c>
      <c r="N10" s="24">
        <f>IFERROR((L10/'League Calculation'!C$8)*100, "")</f>
        <v>92.660550458715591</v>
      </c>
      <c r="O10" s="18">
        <f t="shared" si="4"/>
        <v>16.2</v>
      </c>
      <c r="P10" s="18">
        <f t="shared" si="5"/>
        <v>1.5</v>
      </c>
      <c r="Q10" s="18">
        <f t="shared" si="6"/>
        <v>17.7</v>
      </c>
      <c r="R10" s="19">
        <f t="shared" si="7"/>
        <v>9</v>
      </c>
      <c r="S10" s="26">
        <f>IFERROR((Q10/'League Calculation'!J$9)*100, "")</f>
        <v>83.490566037735832</v>
      </c>
    </row>
    <row r="11" spans="1:19">
      <c r="A11" s="10" t="s">
        <v>67</v>
      </c>
      <c r="B11" s="10">
        <v>20</v>
      </c>
      <c r="C11" s="10" t="s">
        <v>154</v>
      </c>
      <c r="E11" s="10">
        <v>8.1</v>
      </c>
      <c r="F11" s="10">
        <v>0</v>
      </c>
      <c r="G11" s="18">
        <f t="shared" si="0"/>
        <v>8.1</v>
      </c>
      <c r="H11" s="19">
        <f t="shared" si="1"/>
        <v>7</v>
      </c>
      <c r="I11" s="24">
        <f>IFERROR((G11/'League Calculation'!B$9)*100, "")</f>
        <v>78.640776699029118</v>
      </c>
      <c r="J11" s="13">
        <v>9.1</v>
      </c>
      <c r="K11" s="13">
        <v>0</v>
      </c>
      <c r="L11" s="18">
        <f t="shared" si="2"/>
        <v>9.1</v>
      </c>
      <c r="M11" s="19">
        <f t="shared" si="3"/>
        <v>12</v>
      </c>
      <c r="N11" s="24">
        <f>IFERROR((L11/'League Calculation'!C$8)*100, "")</f>
        <v>83.486238532110093</v>
      </c>
      <c r="O11" s="18">
        <f t="shared" si="4"/>
        <v>17.2</v>
      </c>
      <c r="P11" s="18">
        <f t="shared" si="5"/>
        <v>0</v>
      </c>
      <c r="Q11" s="18">
        <f t="shared" si="6"/>
        <v>17.2</v>
      </c>
      <c r="R11" s="19">
        <f t="shared" si="7"/>
        <v>10</v>
      </c>
      <c r="S11" s="26">
        <f>IFERROR((Q11/'League Calculation'!J$9)*100, "")</f>
        <v>81.132075471698101</v>
      </c>
    </row>
    <row r="12" spans="1:19">
      <c r="A12" s="10" t="s">
        <v>68</v>
      </c>
      <c r="B12" s="10">
        <v>5</v>
      </c>
      <c r="C12" s="10" t="s">
        <v>119</v>
      </c>
      <c r="E12" s="10">
        <v>7</v>
      </c>
      <c r="F12" s="10">
        <v>0</v>
      </c>
      <c r="G12" s="18">
        <f t="shared" si="0"/>
        <v>7</v>
      </c>
      <c r="H12" s="19">
        <f t="shared" si="1"/>
        <v>13</v>
      </c>
      <c r="I12" s="24">
        <f>IFERROR((G12/'League Calculation'!B$9)*100, "")</f>
        <v>67.961165048543677</v>
      </c>
      <c r="J12" s="13">
        <v>8.1999999999999993</v>
      </c>
      <c r="K12" s="13">
        <v>1.5</v>
      </c>
      <c r="L12" s="18">
        <f t="shared" si="2"/>
        <v>9.6999999999999993</v>
      </c>
      <c r="M12" s="19">
        <f t="shared" si="3"/>
        <v>10</v>
      </c>
      <c r="N12" s="24">
        <f>IFERROR((L12/'League Calculation'!C$8)*100, "")</f>
        <v>88.990825688073386</v>
      </c>
      <c r="O12" s="18">
        <f t="shared" si="4"/>
        <v>15.2</v>
      </c>
      <c r="P12" s="18">
        <f t="shared" si="5"/>
        <v>1.5</v>
      </c>
      <c r="Q12" s="18">
        <f t="shared" si="6"/>
        <v>16.7</v>
      </c>
      <c r="R12" s="19">
        <f t="shared" si="7"/>
        <v>11</v>
      </c>
      <c r="S12" s="26">
        <f>IFERROR((Q12/'League Calculation'!J$9)*100, "")</f>
        <v>78.773584905660371</v>
      </c>
    </row>
    <row r="13" spans="1:19">
      <c r="A13" s="10" t="s">
        <v>121</v>
      </c>
      <c r="B13" s="10">
        <v>14</v>
      </c>
      <c r="C13" s="10" t="s">
        <v>149</v>
      </c>
      <c r="E13" s="10">
        <v>7.4</v>
      </c>
      <c r="F13" s="10">
        <v>0</v>
      </c>
      <c r="G13" s="18">
        <f t="shared" si="0"/>
        <v>7.4</v>
      </c>
      <c r="H13" s="19">
        <f t="shared" si="1"/>
        <v>12</v>
      </c>
      <c r="I13" s="24">
        <f>IFERROR((G13/'League Calculation'!B$9)*100, "")</f>
        <v>71.844660194174764</v>
      </c>
      <c r="J13" s="13">
        <v>8.1</v>
      </c>
      <c r="K13" s="13">
        <v>1</v>
      </c>
      <c r="L13" s="18">
        <f t="shared" si="2"/>
        <v>9.1</v>
      </c>
      <c r="M13" s="19">
        <f t="shared" si="3"/>
        <v>12</v>
      </c>
      <c r="N13" s="24">
        <f>IFERROR((L13/'League Calculation'!C$8)*100, "")</f>
        <v>83.486238532110093</v>
      </c>
      <c r="O13" s="18">
        <f t="shared" si="4"/>
        <v>15.5</v>
      </c>
      <c r="P13" s="18">
        <f t="shared" si="5"/>
        <v>1</v>
      </c>
      <c r="Q13" s="18">
        <f t="shared" si="6"/>
        <v>16.5</v>
      </c>
      <c r="R13" s="19">
        <f t="shared" si="7"/>
        <v>12</v>
      </c>
      <c r="S13" s="26">
        <f>IFERROR((Q13/'League Calculation'!J$9)*100, "")</f>
        <v>77.830188679245268</v>
      </c>
    </row>
    <row r="14" spans="1:19">
      <c r="A14" s="10" t="s">
        <v>68</v>
      </c>
      <c r="B14" s="10">
        <v>10</v>
      </c>
      <c r="C14" s="10" t="s">
        <v>113</v>
      </c>
      <c r="E14" s="10">
        <v>7.7</v>
      </c>
      <c r="F14" s="10">
        <v>0</v>
      </c>
      <c r="G14" s="18">
        <f t="shared" si="0"/>
        <v>7.7</v>
      </c>
      <c r="H14" s="19">
        <f t="shared" si="1"/>
        <v>9</v>
      </c>
      <c r="I14" s="24">
        <f>IFERROR((G14/'League Calculation'!B$9)*100, "")</f>
        <v>74.757281553398059</v>
      </c>
      <c r="J14" s="13">
        <v>8.6999999999999993</v>
      </c>
      <c r="K14" s="13">
        <v>0</v>
      </c>
      <c r="L14" s="18">
        <f t="shared" si="2"/>
        <v>8.6999999999999993</v>
      </c>
      <c r="M14" s="19">
        <f t="shared" si="3"/>
        <v>14</v>
      </c>
      <c r="N14" s="24">
        <f>IFERROR((L14/'League Calculation'!C$8)*100, "")</f>
        <v>79.816513761467874</v>
      </c>
      <c r="O14" s="18">
        <f t="shared" si="4"/>
        <v>16.399999999999999</v>
      </c>
      <c r="P14" s="18">
        <f t="shared" si="5"/>
        <v>0</v>
      </c>
      <c r="Q14" s="18">
        <f t="shared" si="6"/>
        <v>16.399999999999999</v>
      </c>
      <c r="R14" s="19">
        <f t="shared" si="7"/>
        <v>13</v>
      </c>
      <c r="S14" s="26">
        <f>IFERROR((Q14/'League Calculation'!J$9)*100, "")</f>
        <v>77.358490566037716</v>
      </c>
    </row>
    <row r="15" spans="1:19">
      <c r="A15" s="10" t="s">
        <v>68</v>
      </c>
      <c r="B15" s="10">
        <v>6</v>
      </c>
      <c r="C15" s="10" t="s">
        <v>120</v>
      </c>
      <c r="E15" s="10">
        <v>5.5</v>
      </c>
      <c r="F15" s="10">
        <v>0</v>
      </c>
      <c r="G15" s="18">
        <f t="shared" si="0"/>
        <v>5.5</v>
      </c>
      <c r="H15" s="19">
        <f t="shared" si="1"/>
        <v>14</v>
      </c>
      <c r="I15" s="24">
        <f>IFERROR((G15/'League Calculation'!B$9)*100, "")</f>
        <v>53.398058252427184</v>
      </c>
      <c r="J15" s="13">
        <v>8</v>
      </c>
      <c r="K15" s="13">
        <v>1.5</v>
      </c>
      <c r="L15" s="18">
        <f t="shared" si="2"/>
        <v>9.5</v>
      </c>
      <c r="M15" s="19">
        <f t="shared" si="3"/>
        <v>11</v>
      </c>
      <c r="N15" s="24">
        <f>IFERROR((L15/'League Calculation'!C$8)*100, "")</f>
        <v>87.155963302752298</v>
      </c>
      <c r="O15" s="18">
        <f t="shared" si="4"/>
        <v>13.5</v>
      </c>
      <c r="P15" s="18">
        <f t="shared" si="5"/>
        <v>1.5</v>
      </c>
      <c r="Q15" s="18">
        <f t="shared" si="6"/>
        <v>15</v>
      </c>
      <c r="R15" s="19">
        <f t="shared" si="7"/>
        <v>14</v>
      </c>
      <c r="S15" s="26">
        <f>IFERROR((Q15/'League Calculation'!J$9)*100, "")</f>
        <v>70.754716981132077</v>
      </c>
    </row>
    <row r="16" spans="1:19">
      <c r="A16" s="10" t="s">
        <v>68</v>
      </c>
      <c r="B16" s="10">
        <v>1</v>
      </c>
      <c r="C16" s="10" t="s">
        <v>146</v>
      </c>
      <c r="E16" s="10">
        <v>0</v>
      </c>
      <c r="F16" s="10">
        <v>0</v>
      </c>
      <c r="G16" s="18">
        <f t="shared" si="0"/>
        <v>0</v>
      </c>
      <c r="H16" s="19">
        <f t="shared" si="1"/>
        <v>15</v>
      </c>
      <c r="I16" s="24">
        <f>IFERROR((G16/'League Calculation'!B$9)*100, "")</f>
        <v>0</v>
      </c>
      <c r="J16" s="13">
        <v>0</v>
      </c>
      <c r="K16" s="13">
        <v>0</v>
      </c>
      <c r="L16" s="18">
        <f t="shared" si="2"/>
        <v>0</v>
      </c>
      <c r="M16" s="19">
        <f t="shared" si="3"/>
        <v>15</v>
      </c>
      <c r="N16" s="24">
        <f>IFERROR((L16/'League Calculation'!C$8)*100, "")</f>
        <v>0</v>
      </c>
      <c r="O16" s="18">
        <f t="shared" si="4"/>
        <v>0</v>
      </c>
      <c r="P16" s="18">
        <f t="shared" si="5"/>
        <v>0</v>
      </c>
      <c r="Q16" s="18">
        <f t="shared" si="6"/>
        <v>0</v>
      </c>
      <c r="R16" s="19">
        <f t="shared" si="7"/>
        <v>15</v>
      </c>
      <c r="S16" s="26">
        <f>IFERROR((Q16/'League Calculation'!J$9)*100, "")</f>
        <v>0</v>
      </c>
    </row>
    <row r="17" spans="1:19">
      <c r="A17" s="10" t="s">
        <v>68</v>
      </c>
      <c r="B17" s="10">
        <v>2</v>
      </c>
      <c r="C17" s="10" t="s">
        <v>147</v>
      </c>
      <c r="E17" s="10">
        <v>0</v>
      </c>
      <c r="F17" s="10">
        <v>0</v>
      </c>
      <c r="G17" s="18">
        <f t="shared" si="0"/>
        <v>0</v>
      </c>
      <c r="H17" s="19">
        <f t="shared" si="1"/>
        <v>15</v>
      </c>
      <c r="I17" s="24">
        <f>IFERROR((G17/'League Calculation'!B$9)*100, "")</f>
        <v>0</v>
      </c>
      <c r="J17" s="13">
        <v>0</v>
      </c>
      <c r="K17" s="13">
        <v>0</v>
      </c>
      <c r="L17" s="18">
        <f t="shared" si="2"/>
        <v>0</v>
      </c>
      <c r="M17" s="19">
        <f t="shared" si="3"/>
        <v>15</v>
      </c>
      <c r="N17" s="24">
        <f>IFERROR((L17/'League Calculation'!C$8)*100, "")</f>
        <v>0</v>
      </c>
      <c r="O17" s="18">
        <f t="shared" si="4"/>
        <v>0</v>
      </c>
      <c r="P17" s="18">
        <f t="shared" si="5"/>
        <v>0</v>
      </c>
      <c r="Q17" s="18">
        <f t="shared" si="6"/>
        <v>0</v>
      </c>
      <c r="R17" s="19">
        <f t="shared" si="7"/>
        <v>15</v>
      </c>
      <c r="S17" s="26">
        <f>IFERROR((Q17/'League Calculation'!J$9)*100, "")</f>
        <v>0</v>
      </c>
    </row>
    <row r="18" spans="1:19">
      <c r="A18" s="10" t="s">
        <v>68</v>
      </c>
      <c r="B18" s="10">
        <v>9</v>
      </c>
      <c r="C18" s="10" t="s">
        <v>114</v>
      </c>
      <c r="E18" s="10">
        <v>0</v>
      </c>
      <c r="F18" s="10">
        <v>0</v>
      </c>
      <c r="G18" s="18">
        <f t="shared" si="0"/>
        <v>0</v>
      </c>
      <c r="H18" s="19">
        <f t="shared" si="1"/>
        <v>15</v>
      </c>
      <c r="I18" s="24">
        <f>IFERROR((G18/'League Calculation'!B$9)*100, "")</f>
        <v>0</v>
      </c>
      <c r="J18" s="13">
        <v>0</v>
      </c>
      <c r="K18" s="13">
        <v>0</v>
      </c>
      <c r="L18" s="18">
        <f t="shared" si="2"/>
        <v>0</v>
      </c>
      <c r="M18" s="19">
        <f t="shared" si="3"/>
        <v>15</v>
      </c>
      <c r="N18" s="24">
        <f>IFERROR((L18/'League Calculation'!C$8)*100, "")</f>
        <v>0</v>
      </c>
      <c r="O18" s="18">
        <f t="shared" si="4"/>
        <v>0</v>
      </c>
      <c r="P18" s="18">
        <f t="shared" si="5"/>
        <v>0</v>
      </c>
      <c r="Q18" s="18">
        <f t="shared" si="6"/>
        <v>0</v>
      </c>
      <c r="R18" s="19">
        <f t="shared" si="7"/>
        <v>15</v>
      </c>
      <c r="S18" s="26">
        <f>IFERROR((Q18/'League Calculation'!J$9)*100, "")</f>
        <v>0</v>
      </c>
    </row>
    <row r="19" spans="1:19">
      <c r="A19" s="10" t="s">
        <v>68</v>
      </c>
      <c r="B19" s="10">
        <v>11</v>
      </c>
      <c r="C19" s="10" t="s">
        <v>117</v>
      </c>
      <c r="E19" s="10">
        <v>0</v>
      </c>
      <c r="F19" s="10">
        <v>0</v>
      </c>
      <c r="G19" s="18">
        <f t="shared" si="0"/>
        <v>0</v>
      </c>
      <c r="H19" s="19">
        <f t="shared" si="1"/>
        <v>15</v>
      </c>
      <c r="I19" s="24">
        <f>IFERROR((G19/'League Calculation'!B$9)*100, "")</f>
        <v>0</v>
      </c>
      <c r="J19" s="13">
        <v>0</v>
      </c>
      <c r="K19" s="13">
        <v>0</v>
      </c>
      <c r="L19" s="18">
        <f t="shared" si="2"/>
        <v>0</v>
      </c>
      <c r="M19" s="19">
        <f t="shared" si="3"/>
        <v>15</v>
      </c>
      <c r="N19" s="24">
        <f>IFERROR((L19/'League Calculation'!C$8)*100, "")</f>
        <v>0</v>
      </c>
      <c r="O19" s="18">
        <f t="shared" si="4"/>
        <v>0</v>
      </c>
      <c r="P19" s="18">
        <f t="shared" si="5"/>
        <v>0</v>
      </c>
      <c r="Q19" s="18">
        <f t="shared" si="6"/>
        <v>0</v>
      </c>
      <c r="R19" s="19">
        <f t="shared" si="7"/>
        <v>15</v>
      </c>
      <c r="S19" s="26">
        <f>IFERROR((Q19/'League Calculation'!J$9)*100, "")</f>
        <v>0</v>
      </c>
    </row>
    <row r="20" spans="1:19">
      <c r="A20" s="10" t="s">
        <v>81</v>
      </c>
      <c r="B20" s="10">
        <v>16</v>
      </c>
      <c r="C20" s="10" t="s">
        <v>150</v>
      </c>
      <c r="E20" s="10">
        <v>0</v>
      </c>
      <c r="F20" s="10">
        <v>0</v>
      </c>
      <c r="G20" s="18">
        <f t="shared" si="0"/>
        <v>0</v>
      </c>
      <c r="H20" s="19">
        <f t="shared" si="1"/>
        <v>15</v>
      </c>
      <c r="I20" s="24">
        <f>IFERROR((G20/'League Calculation'!B$9)*100, "")</f>
        <v>0</v>
      </c>
      <c r="J20" s="13">
        <v>0</v>
      </c>
      <c r="K20" s="13">
        <v>0</v>
      </c>
      <c r="L20" s="18">
        <f t="shared" si="2"/>
        <v>0</v>
      </c>
      <c r="M20" s="19">
        <f t="shared" si="3"/>
        <v>15</v>
      </c>
      <c r="N20" s="24">
        <f>IFERROR((L20/'League Calculation'!C$8)*100, "")</f>
        <v>0</v>
      </c>
      <c r="O20" s="18">
        <f t="shared" si="4"/>
        <v>0</v>
      </c>
      <c r="P20" s="18">
        <f t="shared" si="5"/>
        <v>0</v>
      </c>
      <c r="Q20" s="18">
        <f t="shared" si="6"/>
        <v>0</v>
      </c>
      <c r="R20" s="19">
        <f t="shared" si="7"/>
        <v>15</v>
      </c>
      <c r="S20" s="26">
        <f>IFERROR((Q20/'League Calculation'!J$9)*100, "")</f>
        <v>0</v>
      </c>
    </row>
    <row r="21" spans="1:19">
      <c r="A21" s="10" t="s">
        <v>81</v>
      </c>
      <c r="B21" s="10">
        <v>18</v>
      </c>
      <c r="C21" s="10" t="s">
        <v>152</v>
      </c>
      <c r="E21" s="10">
        <v>0</v>
      </c>
      <c r="F21" s="10">
        <v>0</v>
      </c>
      <c r="G21" s="18">
        <f t="shared" si="0"/>
        <v>0</v>
      </c>
      <c r="H21" s="19">
        <f t="shared" si="1"/>
        <v>15</v>
      </c>
      <c r="I21" s="24">
        <f>IFERROR((G21/'League Calculation'!B$9)*100, "")</f>
        <v>0</v>
      </c>
      <c r="J21" s="13">
        <v>0</v>
      </c>
      <c r="K21" s="13">
        <v>0</v>
      </c>
      <c r="L21" s="18">
        <f t="shared" si="2"/>
        <v>0</v>
      </c>
      <c r="M21" s="19">
        <f t="shared" si="3"/>
        <v>15</v>
      </c>
      <c r="N21" s="24">
        <f>IFERROR((L21/'League Calculation'!C$8)*100, "")</f>
        <v>0</v>
      </c>
      <c r="O21" s="18">
        <f t="shared" si="4"/>
        <v>0</v>
      </c>
      <c r="P21" s="18">
        <f t="shared" si="5"/>
        <v>0</v>
      </c>
      <c r="Q21" s="18">
        <f t="shared" si="6"/>
        <v>0</v>
      </c>
      <c r="R21" s="19">
        <f t="shared" si="7"/>
        <v>15</v>
      </c>
      <c r="S21" s="26">
        <f>IFERROR((Q21/'League Calculation'!J$9)*100, "")</f>
        <v>0</v>
      </c>
    </row>
    <row r="22" spans="1:19">
      <c r="A22" s="10" t="s">
        <v>67</v>
      </c>
      <c r="B22" s="10">
        <v>19</v>
      </c>
      <c r="C22" s="10" t="s">
        <v>153</v>
      </c>
      <c r="E22" s="10">
        <v>0</v>
      </c>
      <c r="F22" s="10">
        <v>0</v>
      </c>
      <c r="G22" s="18">
        <f t="shared" si="0"/>
        <v>0</v>
      </c>
      <c r="H22" s="19">
        <f t="shared" si="1"/>
        <v>15</v>
      </c>
      <c r="I22" s="24">
        <f>IFERROR((G22/'League Calculation'!B$9)*100, "")</f>
        <v>0</v>
      </c>
      <c r="J22" s="13">
        <v>0</v>
      </c>
      <c r="K22" s="13">
        <v>0</v>
      </c>
      <c r="L22" s="18">
        <f t="shared" si="2"/>
        <v>0</v>
      </c>
      <c r="M22" s="19">
        <f t="shared" si="3"/>
        <v>15</v>
      </c>
      <c r="N22" s="24">
        <f>IFERROR((L22/'League Calculation'!C$8)*100, "")</f>
        <v>0</v>
      </c>
      <c r="O22" s="18">
        <f t="shared" si="4"/>
        <v>0</v>
      </c>
      <c r="P22" s="18">
        <f t="shared" si="5"/>
        <v>0</v>
      </c>
      <c r="Q22" s="18">
        <f t="shared" si="6"/>
        <v>0</v>
      </c>
      <c r="R22" s="19">
        <f t="shared" si="7"/>
        <v>15</v>
      </c>
      <c r="S22" s="26">
        <f>IFERROR((Q22/'League Calculation'!J$9)*100, "")</f>
        <v>0</v>
      </c>
    </row>
    <row r="1048576" spans="8:9">
      <c r="H1048576" s="12">
        <f>SUM(H6)</f>
        <v>5</v>
      </c>
      <c r="I1048576" s="11">
        <f>SUM(I2:I1048575)</f>
        <v>1107.7669902912621</v>
      </c>
    </row>
  </sheetData>
  <sheetProtection sheet="1" selectLockedCells="1"/>
  <autoFilter ref="A1:A1048576" xr:uid="{33D78786-418A-744C-8894-BB5793083F6C}"/>
  <sortState xmlns:xlrd2="http://schemas.microsoft.com/office/spreadsheetml/2017/richdata2" ref="A2:S1048576">
    <sortCondition ref="R1"/>
  </sortState>
  <dataValidations count="1">
    <dataValidation type="list" allowBlank="1" showInputMessage="1" showErrorMessage="1" sqref="D2:D1048576" xr:uid="{F091F706-7623-734F-B805-649562E39EB6}">
      <formula1>"Yes"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4FB21-A3D0-1941-B527-CA04F52AD5DD}">
  <dimension ref="A1:J9"/>
  <sheetViews>
    <sheetView workbookViewId="0">
      <selection activeCell="J10" sqref="J10"/>
    </sheetView>
  </sheetViews>
  <sheetFormatPr defaultColWidth="11.19921875" defaultRowHeight="15.6"/>
  <cols>
    <col min="1" max="1" width="19" style="2" bestFit="1" customWidth="1"/>
    <col min="2" max="10" width="10.796875" style="4"/>
  </cols>
  <sheetData>
    <row r="1" spans="1:10" s="1" customFormat="1" ht="58.05" customHeight="1">
      <c r="B1" s="3" t="s">
        <v>3</v>
      </c>
      <c r="C1" s="3" t="s">
        <v>9</v>
      </c>
      <c r="D1" s="3" t="s">
        <v>13</v>
      </c>
      <c r="E1" s="3" t="s">
        <v>11</v>
      </c>
      <c r="F1" s="3" t="s">
        <v>5</v>
      </c>
      <c r="G1" s="3" t="s">
        <v>7</v>
      </c>
      <c r="H1" s="3" t="s">
        <v>17</v>
      </c>
      <c r="I1" s="3" t="s">
        <v>18</v>
      </c>
      <c r="J1" s="3" t="s">
        <v>15</v>
      </c>
    </row>
    <row r="2" spans="1:10">
      <c r="A2" s="2" t="s">
        <v>16</v>
      </c>
      <c r="B2" s="4">
        <f>LARGE('Elite Men'!G:G, 1)</f>
        <v>12.2</v>
      </c>
      <c r="C2" s="4">
        <f>LARGE('Elite Men'!Z:Z, 1)</f>
        <v>10.799999999999999</v>
      </c>
      <c r="D2" s="4">
        <f>LARGE('Elite Men'!AJ:AJ, 1)</f>
        <v>8.6999999999999993</v>
      </c>
      <c r="E2" s="4">
        <f>LARGE('Elite Men'!AE:AE, 1)</f>
        <v>10.75</v>
      </c>
      <c r="F2" s="4">
        <f>LARGE('Elite Men'!L:L, 1)</f>
        <v>9.8000000000000007</v>
      </c>
      <c r="G2" s="4">
        <f>LARGE('Elite Men'!Q:Q, 1)</f>
        <v>10.75</v>
      </c>
      <c r="H2" s="6"/>
      <c r="I2" s="5"/>
      <c r="J2" s="4">
        <f>LARGE('Elite Men'!AO:AO, 1)</f>
        <v>63</v>
      </c>
    </row>
    <row r="3" spans="1:10">
      <c r="A3" s="2" t="s">
        <v>27</v>
      </c>
      <c r="B3" s="4">
        <f>LARGE('Advanced Women'!G:G, 1)</f>
        <v>12.7</v>
      </c>
      <c r="C3" s="4">
        <f>LARGE('Advanced Women'!V:V, 1)</f>
        <v>12.7</v>
      </c>
      <c r="D3" s="5"/>
      <c r="E3" s="5"/>
      <c r="F3" s="5"/>
      <c r="G3" s="5"/>
      <c r="H3" s="4">
        <f>LARGE('Advanced Women'!L:L, 1)</f>
        <v>12.100000000000001</v>
      </c>
      <c r="I3" s="4">
        <f>LARGE('Advanced Women'!Q:Q, 1)</f>
        <v>12.2</v>
      </c>
      <c r="J3" s="4">
        <f>LARGE('Advanced Women'!AA:AA, 1)</f>
        <v>35.85</v>
      </c>
    </row>
    <row r="4" spans="1:10">
      <c r="A4" s="2" t="s">
        <v>26</v>
      </c>
      <c r="B4" s="4">
        <f>LARGE('Advanced Men'!G:G, 1)</f>
        <v>12.05</v>
      </c>
      <c r="C4" s="4">
        <f>LARGE('Advanced Men'!V:V, 1)</f>
        <v>12.45</v>
      </c>
      <c r="D4" s="4">
        <f>LARGE('Advanced Men'!AF:AF, 1)</f>
        <v>8.9499999999999993</v>
      </c>
      <c r="E4" s="4">
        <f>LARGE('Advanced Men'!AA:AA, 1)</f>
        <v>11.049999999999999</v>
      </c>
      <c r="F4" s="4">
        <f>LARGE('Advanced Men'!L:L, 1)</f>
        <v>4.5</v>
      </c>
      <c r="G4" s="4">
        <f>LARGE('Advanced Men'!Q:Q, 1)</f>
        <v>10.55</v>
      </c>
      <c r="H4" s="6"/>
      <c r="I4" s="5"/>
      <c r="J4" s="4">
        <f>LARGE('Advanced Men'!AK:AK, 1)</f>
        <v>43.45</v>
      </c>
    </row>
    <row r="5" spans="1:10">
      <c r="A5" s="2" t="s">
        <v>19</v>
      </c>
      <c r="B5" s="4">
        <f>LARGE('Elite Women'!G:G, 1)</f>
        <v>11</v>
      </c>
      <c r="C5" s="4">
        <f>LARGE('Elite Women'!Z:Z, 1)</f>
        <v>11.5</v>
      </c>
      <c r="D5" s="5"/>
      <c r="E5" s="5"/>
      <c r="F5" s="5"/>
      <c r="G5" s="5"/>
      <c r="H5" s="4">
        <f>LARGE('Elite Women'!L:L, 1)</f>
        <v>10.9</v>
      </c>
      <c r="I5" s="4">
        <f>LARGE('Elite Women'!Q:Q, 1)</f>
        <v>11.1</v>
      </c>
      <c r="J5" s="4">
        <f>LARGE('Elite Women'!AE:AE, 1)</f>
        <v>41.5</v>
      </c>
    </row>
    <row r="6" spans="1:10">
      <c r="A6" s="2" t="s">
        <v>20</v>
      </c>
      <c r="B6" s="4">
        <f>LARGE('Intermediate Men'!G:G, 1)</f>
        <v>10.3</v>
      </c>
      <c r="C6" s="4">
        <f>LARGE('Intermediate Men'!Q:Q, 1)</f>
        <v>10.3</v>
      </c>
      <c r="D6" s="5"/>
      <c r="E6" s="4">
        <f>LARGE('Intermediate Men'!V:V, 1)</f>
        <v>4.4000000000000004</v>
      </c>
      <c r="F6" s="5"/>
      <c r="G6" s="4">
        <f>LARGE('Intermediate Men'!L:L, 1)</f>
        <v>5.3</v>
      </c>
      <c r="H6" s="5"/>
      <c r="I6" s="5"/>
      <c r="J6" s="4">
        <f>LARGE('Intermediate Men'!AA:AA, 1)</f>
        <v>25</v>
      </c>
    </row>
    <row r="7" spans="1:10">
      <c r="A7" s="2" t="s">
        <v>21</v>
      </c>
      <c r="B7" s="4">
        <f>LARGE('Intermediate Women'!G:G, 1)</f>
        <v>9.5</v>
      </c>
      <c r="C7" s="4">
        <f>LARGE('Intermediate Women'!V:V, 1)</f>
        <v>9.8000000000000007</v>
      </c>
      <c r="D7" s="5"/>
      <c r="E7" s="5"/>
      <c r="F7" s="5"/>
      <c r="G7" s="5"/>
      <c r="H7" s="4">
        <f>LARGE('Intermediate Women'!L:L, 1)</f>
        <v>8.6</v>
      </c>
      <c r="I7" s="4">
        <f>LARGE('Intermediate Women'!Q:Q, 1)</f>
        <v>8.9</v>
      </c>
      <c r="J7" s="4">
        <f>LARGE('Intermediate Women'!AA:AA, 1)</f>
        <v>28.2</v>
      </c>
    </row>
    <row r="8" spans="1:10">
      <c r="A8" s="2" t="s">
        <v>23</v>
      </c>
      <c r="B8" s="4">
        <f>LARGE('Novice Men'!G:G, 1)</f>
        <v>9.1</v>
      </c>
      <c r="C8" s="4">
        <f>LARGE('Novice Women'!L:L, 1)</f>
        <v>10.9</v>
      </c>
      <c r="D8" s="5"/>
      <c r="E8" s="5"/>
      <c r="F8" s="5"/>
      <c r="G8" s="5"/>
      <c r="H8" s="5"/>
      <c r="I8" s="5"/>
      <c r="J8" s="4">
        <f>LARGE('Novice Men'!Q:Q, 1)</f>
        <v>20.2</v>
      </c>
    </row>
    <row r="9" spans="1:10">
      <c r="A9" s="2" t="s">
        <v>22</v>
      </c>
      <c r="B9" s="4">
        <f>LARGE('Novice Women'!G:G, 1)</f>
        <v>10.3</v>
      </c>
      <c r="C9" s="4">
        <f>LARGE('Novice Men'!L:L, 1)</f>
        <v>11.2</v>
      </c>
      <c r="D9" s="5"/>
      <c r="E9" s="5"/>
      <c r="F9" s="5"/>
      <c r="G9" s="5"/>
      <c r="H9" s="5"/>
      <c r="I9" s="5"/>
      <c r="J9" s="4">
        <f>LARGE('Novice Women'!Q:Q, 1)</f>
        <v>21.200000000000003</v>
      </c>
    </row>
  </sheetData>
  <sheetProtection sheet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Elite Men</vt:lpstr>
      <vt:lpstr>Advanced Men</vt:lpstr>
      <vt:lpstr>Intermediate Men</vt:lpstr>
      <vt:lpstr>Novice Men</vt:lpstr>
      <vt:lpstr>Elite Women</vt:lpstr>
      <vt:lpstr>Advanced Women</vt:lpstr>
      <vt:lpstr>Intermediate Women</vt:lpstr>
      <vt:lpstr>Novice Women</vt:lpstr>
      <vt:lpstr>League Calculation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Senter</dc:creator>
  <cp:lastModifiedBy>Callum</cp:lastModifiedBy>
  <dcterms:created xsi:type="dcterms:W3CDTF">2019-05-27T11:33:49Z</dcterms:created>
  <dcterms:modified xsi:type="dcterms:W3CDTF">2020-02-19T21:52:42Z</dcterms:modified>
</cp:coreProperties>
</file>